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4 рік\сайт\"/>
    </mc:Choice>
  </mc:AlternateContent>
  <bookViews>
    <workbookView xWindow="0" yWindow="0" windowWidth="28800" windowHeight="11880" tabRatio="774"/>
  </bookViews>
  <sheets>
    <sheet name="2024" sheetId="23" r:id="rId1"/>
  </sheets>
  <definedNames>
    <definedName name="_xlnm.Print_Titles" localSheetId="0">'2024'!$3:$5</definedName>
    <definedName name="_xlnm.Print_Area" localSheetId="0">'2024'!$A$1:$R$113</definedName>
  </definedNames>
  <calcPr calcId="162913"/>
</workbook>
</file>

<file path=xl/calcChain.xml><?xml version="1.0" encoding="utf-8"?>
<calcChain xmlns="http://schemas.openxmlformats.org/spreadsheetml/2006/main">
  <c r="D66" i="23" l="1"/>
  <c r="L125" i="23"/>
  <c r="L123" i="23"/>
  <c r="L84" i="23"/>
  <c r="L83" i="23"/>
  <c r="L82" i="23"/>
  <c r="L81" i="23"/>
  <c r="L79" i="23"/>
  <c r="L78" i="23"/>
  <c r="L75" i="23"/>
  <c r="L51" i="23"/>
  <c r="L50" i="23"/>
  <c r="L49" i="23"/>
  <c r="L48" i="23"/>
  <c r="L47" i="23"/>
  <c r="L46" i="23"/>
  <c r="L45" i="23"/>
  <c r="L44" i="23"/>
  <c r="L43" i="23"/>
  <c r="L42" i="23"/>
  <c r="L41" i="23"/>
  <c r="L40" i="23"/>
  <c r="L39" i="23"/>
  <c r="L38" i="23"/>
  <c r="L37" i="23"/>
  <c r="L36" i="23"/>
  <c r="L35" i="23"/>
  <c r="L34" i="23"/>
  <c r="L33" i="23"/>
  <c r="L32" i="23"/>
  <c r="L31" i="23"/>
  <c r="L30" i="23"/>
  <c r="L29" i="23"/>
  <c r="L28" i="23"/>
  <c r="L27" i="23"/>
  <c r="L26" i="23"/>
  <c r="L25" i="23"/>
  <c r="L24" i="23"/>
  <c r="L23" i="23"/>
  <c r="L22" i="23"/>
  <c r="L21" i="23"/>
  <c r="L20" i="23"/>
  <c r="L19" i="23"/>
  <c r="L18" i="23"/>
  <c r="L17" i="23"/>
  <c r="L16" i="23"/>
  <c r="L15" i="23"/>
  <c r="L14" i="23"/>
  <c r="L13" i="23"/>
  <c r="L12" i="23"/>
  <c r="L11" i="23"/>
  <c r="L10" i="23"/>
  <c r="L9" i="23"/>
  <c r="L7" i="23"/>
  <c r="H89" i="23"/>
  <c r="G89" i="23"/>
  <c r="F89" i="23"/>
  <c r="F90" i="23"/>
  <c r="L92" i="23"/>
  <c r="H92" i="23"/>
  <c r="H108" i="23" s="1"/>
  <c r="I92" i="23"/>
  <c r="G92" i="23"/>
  <c r="L87" i="23"/>
  <c r="H85" i="23"/>
  <c r="F77" i="23"/>
  <c r="J77" i="23" s="1"/>
  <c r="A78" i="23"/>
  <c r="L68" i="23"/>
  <c r="L66" i="23"/>
  <c r="H66" i="23"/>
  <c r="I66" i="23"/>
  <c r="H68" i="23"/>
  <c r="I68" i="23"/>
  <c r="H69" i="23"/>
  <c r="G69" i="23"/>
  <c r="G68" i="23"/>
  <c r="G67" i="23"/>
  <c r="G66" i="23"/>
  <c r="H104" i="23"/>
  <c r="H105" i="23"/>
  <c r="H109" i="23"/>
  <c r="H91" i="23"/>
  <c r="H90" i="23" s="1"/>
  <c r="H80" i="23"/>
  <c r="H74" i="23"/>
  <c r="H97" i="23" s="1"/>
  <c r="H98" i="23" s="1"/>
  <c r="H58" i="23"/>
  <c r="L55" i="23"/>
  <c r="H39" i="23"/>
  <c r="H24" i="23"/>
  <c r="H20" i="23"/>
  <c r="H17" i="23"/>
  <c r="H11" i="23"/>
  <c r="H9" i="23"/>
  <c r="M77" i="23" l="1"/>
  <c r="Q77" i="23"/>
  <c r="H107" i="23"/>
  <c r="H106" i="23" s="1"/>
  <c r="H103" i="23" s="1"/>
  <c r="H110" i="23" s="1"/>
  <c r="H111" i="23" s="1"/>
  <c r="H95" i="23"/>
  <c r="H67" i="23"/>
  <c r="H63" i="23" s="1"/>
  <c r="H71" i="23" s="1"/>
  <c r="H72" i="23" s="1"/>
  <c r="H16" i="23"/>
  <c r="H52" i="23" s="1"/>
  <c r="H53" i="23" s="1"/>
  <c r="F104" i="23" l="1"/>
  <c r="F101" i="23"/>
  <c r="F100" i="23"/>
  <c r="F99" i="23"/>
  <c r="F93" i="23"/>
  <c r="F92" i="23"/>
  <c r="F91" i="23"/>
  <c r="F88" i="23"/>
  <c r="F87" i="23"/>
  <c r="F86" i="23"/>
  <c r="F84" i="23"/>
  <c r="F83" i="23"/>
  <c r="F82" i="23"/>
  <c r="K82" i="23" s="1"/>
  <c r="F81" i="23"/>
  <c r="F80" i="23"/>
  <c r="F79" i="23"/>
  <c r="K79" i="23" s="1"/>
  <c r="F78" i="23"/>
  <c r="F76" i="23"/>
  <c r="F75" i="23"/>
  <c r="F74" i="23"/>
  <c r="F69" i="23"/>
  <c r="F68" i="23"/>
  <c r="F67" i="23"/>
  <c r="F66" i="23"/>
  <c r="F65" i="23"/>
  <c r="F62" i="23"/>
  <c r="F61" i="23"/>
  <c r="F60" i="23"/>
  <c r="R60" i="23" s="1"/>
  <c r="F59" i="23"/>
  <c r="R59" i="23" s="1"/>
  <c r="F58" i="23"/>
  <c r="R58" i="23" s="1"/>
  <c r="F57" i="23"/>
  <c r="F56" i="23"/>
  <c r="F55" i="23"/>
  <c r="Q55" i="23" s="1"/>
  <c r="F54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8" i="23"/>
  <c r="F37" i="23"/>
  <c r="F36" i="23"/>
  <c r="F35" i="23"/>
  <c r="K35" i="23" s="1"/>
  <c r="F34" i="23"/>
  <c r="F33" i="23"/>
  <c r="F32" i="23"/>
  <c r="K32" i="23" s="1"/>
  <c r="F31" i="23"/>
  <c r="F30" i="23"/>
  <c r="F29" i="23"/>
  <c r="F28" i="23"/>
  <c r="F27" i="23"/>
  <c r="F26" i="23"/>
  <c r="F25" i="23"/>
  <c r="F23" i="23"/>
  <c r="F22" i="23"/>
  <c r="F21" i="23"/>
  <c r="F19" i="23"/>
  <c r="F18" i="23"/>
  <c r="F17" i="23"/>
  <c r="F15" i="23"/>
  <c r="K15" i="23" s="1"/>
  <c r="F14" i="23"/>
  <c r="F13" i="23"/>
  <c r="F12" i="23"/>
  <c r="K12" i="23" s="1"/>
  <c r="F11" i="23"/>
  <c r="F10" i="23"/>
  <c r="R10" i="23" s="1"/>
  <c r="F9" i="23"/>
  <c r="F7" i="23"/>
  <c r="L88" i="23"/>
  <c r="E69" i="23"/>
  <c r="E92" i="23"/>
  <c r="A87" i="23"/>
  <c r="A88" i="23" s="1"/>
  <c r="E66" i="23"/>
  <c r="A55" i="23"/>
  <c r="A56" i="23" s="1"/>
  <c r="A57" i="23" s="1"/>
  <c r="A58" i="23" s="1"/>
  <c r="P9" i="23"/>
  <c r="K66" i="23" l="1"/>
  <c r="N66" i="23"/>
  <c r="O66" i="23"/>
  <c r="Q66" i="23"/>
  <c r="J66" i="23"/>
  <c r="N92" i="23"/>
  <c r="O92" i="23"/>
  <c r="K92" i="23"/>
  <c r="K13" i="23"/>
  <c r="R13" i="23"/>
  <c r="N87" i="23"/>
  <c r="K87" i="23"/>
  <c r="M87" i="23"/>
  <c r="O87" i="23"/>
  <c r="J87" i="23"/>
  <c r="K62" i="23"/>
  <c r="K55" i="23"/>
  <c r="J55" i="23"/>
  <c r="M55" i="23"/>
  <c r="N55" i="23"/>
  <c r="O55" i="23"/>
  <c r="P93" i="23" l="1"/>
  <c r="P109" i="23" s="1"/>
  <c r="Q23" i="23"/>
  <c r="G109" i="23"/>
  <c r="F109" i="23" s="1"/>
  <c r="P105" i="23"/>
  <c r="L105" i="23"/>
  <c r="I105" i="23"/>
  <c r="G105" i="23"/>
  <c r="F105" i="23" s="1"/>
  <c r="E105" i="23"/>
  <c r="D105" i="23"/>
  <c r="P104" i="23"/>
  <c r="L104" i="23"/>
  <c r="I104" i="23"/>
  <c r="G104" i="23"/>
  <c r="E104" i="23"/>
  <c r="D104" i="23"/>
  <c r="I93" i="23"/>
  <c r="E93" i="23"/>
  <c r="E109" i="23" s="1"/>
  <c r="D93" i="23"/>
  <c r="D109" i="23" s="1"/>
  <c r="Q92" i="23"/>
  <c r="P91" i="23"/>
  <c r="P90" i="23" s="1"/>
  <c r="P89" i="23" s="1"/>
  <c r="I91" i="23"/>
  <c r="I90" i="23" s="1"/>
  <c r="G91" i="23"/>
  <c r="G90" i="23" s="1"/>
  <c r="E91" i="23"/>
  <c r="E90" i="23" s="1"/>
  <c r="D91" i="23"/>
  <c r="D90" i="23" s="1"/>
  <c r="L93" i="23"/>
  <c r="L109" i="23" s="1"/>
  <c r="O88" i="23"/>
  <c r="L86" i="23"/>
  <c r="L91" i="23" s="1"/>
  <c r="L90" i="23" s="1"/>
  <c r="O86" i="23"/>
  <c r="R84" i="23"/>
  <c r="J82" i="23"/>
  <c r="J81" i="23"/>
  <c r="P80" i="23"/>
  <c r="I80" i="23"/>
  <c r="G80" i="23"/>
  <c r="E80" i="23"/>
  <c r="D80" i="23"/>
  <c r="Q79" i="23"/>
  <c r="A79" i="23"/>
  <c r="A80" i="23" s="1"/>
  <c r="J78" i="23"/>
  <c r="Q76" i="23"/>
  <c r="L74" i="23"/>
  <c r="O75" i="23"/>
  <c r="P74" i="23"/>
  <c r="I74" i="23"/>
  <c r="I85" i="23" s="1"/>
  <c r="G74" i="23"/>
  <c r="G85" i="23" s="1"/>
  <c r="F85" i="23" s="1"/>
  <c r="E74" i="23"/>
  <c r="E85" i="23" s="1"/>
  <c r="D74" i="23"/>
  <c r="D85" i="23" s="1"/>
  <c r="P68" i="23"/>
  <c r="E68" i="23"/>
  <c r="E107" i="23" s="1"/>
  <c r="D68" i="23"/>
  <c r="M66" i="23"/>
  <c r="M65" i="23"/>
  <c r="L62" i="23"/>
  <c r="N62" i="23" s="1"/>
  <c r="O62" i="23"/>
  <c r="L61" i="23"/>
  <c r="L60" i="23"/>
  <c r="O60" i="23"/>
  <c r="L59" i="23"/>
  <c r="Q59" i="23"/>
  <c r="P58" i="23"/>
  <c r="P69" i="23" s="1"/>
  <c r="P108" i="23" s="1"/>
  <c r="I58" i="23"/>
  <c r="G58" i="23"/>
  <c r="E58" i="23"/>
  <c r="D58" i="23"/>
  <c r="D69" i="23" s="1"/>
  <c r="D108" i="23" s="1"/>
  <c r="L57" i="23"/>
  <c r="L56" i="23"/>
  <c r="O56" i="23"/>
  <c r="L54" i="23"/>
  <c r="O54" i="23"/>
  <c r="W52" i="23"/>
  <c r="O51" i="23"/>
  <c r="Q50" i="23"/>
  <c r="O49" i="23"/>
  <c r="Q47" i="23"/>
  <c r="O45" i="23"/>
  <c r="A45" i="23"/>
  <c r="A46" i="23" s="1"/>
  <c r="A47" i="23" s="1"/>
  <c r="A48" i="23" s="1"/>
  <c r="A49" i="23" s="1"/>
  <c r="A50" i="23" s="1"/>
  <c r="A51" i="23" s="1"/>
  <c r="Q44" i="23"/>
  <c r="Q42" i="23"/>
  <c r="K41" i="23"/>
  <c r="P39" i="23"/>
  <c r="I39" i="23"/>
  <c r="G39" i="23"/>
  <c r="F39" i="23" s="1"/>
  <c r="E39" i="23"/>
  <c r="D39" i="23"/>
  <c r="O38" i="23"/>
  <c r="R35" i="23"/>
  <c r="O34" i="23"/>
  <c r="Q33" i="23"/>
  <c r="Q32" i="23"/>
  <c r="J31" i="23"/>
  <c r="A31" i="23"/>
  <c r="A32" i="23" s="1"/>
  <c r="A33" i="23" s="1"/>
  <c r="A34" i="23" s="1"/>
  <c r="A35" i="23" s="1"/>
  <c r="A36" i="23" s="1"/>
  <c r="A37" i="23" s="1"/>
  <c r="A38" i="23" s="1"/>
  <c r="A39" i="23" s="1"/>
  <c r="O29" i="23"/>
  <c r="O28" i="23"/>
  <c r="E27" i="23"/>
  <c r="D27" i="23"/>
  <c r="Q26" i="23"/>
  <c r="E26" i="23"/>
  <c r="D26" i="23"/>
  <c r="Q25" i="23"/>
  <c r="E25" i="23"/>
  <c r="D25" i="23"/>
  <c r="S24" i="23"/>
  <c r="P24" i="23"/>
  <c r="I24" i="23"/>
  <c r="G24" i="23"/>
  <c r="F24" i="23" s="1"/>
  <c r="Q21" i="23"/>
  <c r="P20" i="23"/>
  <c r="I20" i="23"/>
  <c r="G20" i="23"/>
  <c r="F20" i="23" s="1"/>
  <c r="E20" i="23"/>
  <c r="D20" i="23"/>
  <c r="O19" i="23"/>
  <c r="S18" i="23"/>
  <c r="K18" i="23"/>
  <c r="P17" i="23"/>
  <c r="I17" i="23"/>
  <c r="G17" i="23"/>
  <c r="E17" i="23"/>
  <c r="D17" i="23"/>
  <c r="O13" i="23"/>
  <c r="J12" i="23"/>
  <c r="P11" i="23"/>
  <c r="I11" i="23"/>
  <c r="G11" i="23"/>
  <c r="E11" i="23"/>
  <c r="D11" i="23"/>
  <c r="U10" i="23"/>
  <c r="V10" i="23" s="1"/>
  <c r="A10" i="23"/>
  <c r="I9" i="23"/>
  <c r="G9" i="23"/>
  <c r="E9" i="23"/>
  <c r="D9" i="23"/>
  <c r="R8" i="23"/>
  <c r="Q8" i="23"/>
  <c r="V7" i="23"/>
  <c r="U7" i="23"/>
  <c r="C5" i="23"/>
  <c r="D5" i="23" s="1"/>
  <c r="E5" i="23" s="1"/>
  <c r="F5" i="23" s="1"/>
  <c r="G5" i="23" s="1"/>
  <c r="H5" i="23" l="1"/>
  <c r="I5" i="23" s="1"/>
  <c r="J5" i="23" s="1"/>
  <c r="K5" i="23" s="1"/>
  <c r="L5" i="23" s="1"/>
  <c r="M5" i="23" s="1"/>
  <c r="N5" i="23" s="1"/>
  <c r="P5" i="23" s="1"/>
  <c r="Q5" i="23" s="1"/>
  <c r="R5" i="23" s="1"/>
  <c r="D89" i="23"/>
  <c r="I69" i="23"/>
  <c r="I67" i="23" s="1"/>
  <c r="I63" i="23" s="1"/>
  <c r="J23" i="23"/>
  <c r="E108" i="23"/>
  <c r="E106" i="23" s="1"/>
  <c r="E103" i="23" s="1"/>
  <c r="O37" i="23"/>
  <c r="R37" i="23"/>
  <c r="M23" i="23"/>
  <c r="Q93" i="23"/>
  <c r="M36" i="23"/>
  <c r="M46" i="23"/>
  <c r="M47" i="23"/>
  <c r="O47" i="23"/>
  <c r="Q109" i="23"/>
  <c r="N49" i="23"/>
  <c r="Q51" i="23"/>
  <c r="D107" i="23"/>
  <c r="Q49" i="23"/>
  <c r="J20" i="23"/>
  <c r="N40" i="23"/>
  <c r="M43" i="23"/>
  <c r="N83" i="23"/>
  <c r="N14" i="23"/>
  <c r="N25" i="23"/>
  <c r="N27" i="23"/>
  <c r="K49" i="23"/>
  <c r="M51" i="23"/>
  <c r="Q58" i="23"/>
  <c r="M48" i="23"/>
  <c r="K74" i="23"/>
  <c r="O79" i="23"/>
  <c r="L107" i="23"/>
  <c r="I16" i="23"/>
  <c r="I52" i="23" s="1"/>
  <c r="Q34" i="23"/>
  <c r="M35" i="23"/>
  <c r="Q31" i="23"/>
  <c r="J34" i="23"/>
  <c r="O35" i="23"/>
  <c r="Q41" i="23"/>
  <c r="K54" i="23"/>
  <c r="M60" i="23"/>
  <c r="Q78" i="23"/>
  <c r="O31" i="23"/>
  <c r="O41" i="23"/>
  <c r="N7" i="23"/>
  <c r="P16" i="23"/>
  <c r="P52" i="23" s="1"/>
  <c r="K34" i="23"/>
  <c r="N60" i="23"/>
  <c r="M78" i="23"/>
  <c r="K11" i="23"/>
  <c r="N13" i="23"/>
  <c r="N34" i="23"/>
  <c r="R54" i="23"/>
  <c r="M79" i="23"/>
  <c r="L89" i="23"/>
  <c r="N10" i="23"/>
  <c r="M15" i="23"/>
  <c r="D16" i="23"/>
  <c r="T24" i="23"/>
  <c r="R25" i="23"/>
  <c r="O32" i="23"/>
  <c r="J47" i="23"/>
  <c r="J49" i="23"/>
  <c r="Q82" i="23"/>
  <c r="N91" i="23"/>
  <c r="M92" i="23"/>
  <c r="K19" i="23"/>
  <c r="M22" i="23"/>
  <c r="O27" i="23"/>
  <c r="J33" i="23"/>
  <c r="K44" i="23"/>
  <c r="N19" i="23"/>
  <c r="U27" i="23"/>
  <c r="N33" i="23"/>
  <c r="N44" i="23"/>
  <c r="O83" i="23"/>
  <c r="Q86" i="23"/>
  <c r="O18" i="23"/>
  <c r="Q19" i="23"/>
  <c r="K26" i="23"/>
  <c r="O33" i="23"/>
  <c r="R44" i="23"/>
  <c r="O14" i="23"/>
  <c r="G16" i="23"/>
  <c r="Q18" i="23"/>
  <c r="R19" i="23"/>
  <c r="Q20" i="23"/>
  <c r="R26" i="23"/>
  <c r="N32" i="23"/>
  <c r="R34" i="23"/>
  <c r="S34" i="23" s="1"/>
  <c r="G107" i="23"/>
  <c r="F107" i="23" s="1"/>
  <c r="N82" i="23"/>
  <c r="J92" i="23"/>
  <c r="N39" i="23"/>
  <c r="K39" i="23"/>
  <c r="R39" i="23"/>
  <c r="K29" i="23"/>
  <c r="K21" i="23"/>
  <c r="O25" i="23"/>
  <c r="M28" i="23"/>
  <c r="M49" i="23"/>
  <c r="N54" i="23"/>
  <c r="Q56" i="23"/>
  <c r="L80" i="23"/>
  <c r="N80" i="23" s="1"/>
  <c r="Q12" i="23"/>
  <c r="Q15" i="23"/>
  <c r="K20" i="23"/>
  <c r="N21" i="23"/>
  <c r="J25" i="23"/>
  <c r="E24" i="23"/>
  <c r="M24" i="23" s="1"/>
  <c r="N28" i="23"/>
  <c r="M29" i="23"/>
  <c r="O43" i="23"/>
  <c r="M13" i="23"/>
  <c r="R15" i="23"/>
  <c r="J19" i="23"/>
  <c r="O20" i="23"/>
  <c r="R21" i="23"/>
  <c r="K25" i="23"/>
  <c r="Q29" i="23"/>
  <c r="M31" i="23"/>
  <c r="J32" i="23"/>
  <c r="M33" i="23"/>
  <c r="N36" i="23"/>
  <c r="Q37" i="23"/>
  <c r="R42" i="23"/>
  <c r="M45" i="23"/>
  <c r="R49" i="23"/>
  <c r="L58" i="23"/>
  <c r="L69" i="23" s="1"/>
  <c r="L67" i="23" s="1"/>
  <c r="J68" i="23"/>
  <c r="R74" i="23"/>
  <c r="Q80" i="23"/>
  <c r="P85" i="23"/>
  <c r="K86" i="23"/>
  <c r="M105" i="23"/>
  <c r="R20" i="23"/>
  <c r="J29" i="23"/>
  <c r="U29" i="23"/>
  <c r="M32" i="23"/>
  <c r="N35" i="23"/>
  <c r="J37" i="23"/>
  <c r="K43" i="23"/>
  <c r="M50" i="23"/>
  <c r="L85" i="23"/>
  <c r="N86" i="23"/>
  <c r="O22" i="23"/>
  <c r="K37" i="23"/>
  <c r="Q38" i="23"/>
  <c r="O40" i="23"/>
  <c r="N50" i="23"/>
  <c r="M54" i="23"/>
  <c r="E67" i="23"/>
  <c r="E63" i="23" s="1"/>
  <c r="E16" i="23"/>
  <c r="R29" i="23"/>
  <c r="J15" i="23"/>
  <c r="K42" i="23"/>
  <c r="M44" i="23"/>
  <c r="O9" i="23"/>
  <c r="M12" i="23"/>
  <c r="N29" i="23"/>
  <c r="N37" i="23"/>
  <c r="N43" i="23"/>
  <c r="O50" i="23"/>
  <c r="O10" i="23"/>
  <c r="R32" i="23"/>
  <c r="M37" i="23"/>
  <c r="J41" i="23"/>
  <c r="N42" i="23"/>
  <c r="N46" i="23"/>
  <c r="K60" i="23"/>
  <c r="M76" i="23"/>
  <c r="J86" i="23"/>
  <c r="M9" i="23"/>
  <c r="Q10" i="23"/>
  <c r="Q22" i="23"/>
  <c r="R30" i="23"/>
  <c r="S30" i="23" s="1"/>
  <c r="K30" i="23"/>
  <c r="Q30" i="23"/>
  <c r="J30" i="23"/>
  <c r="Q40" i="23"/>
  <c r="M42" i="23"/>
  <c r="Q45" i="23"/>
  <c r="R48" i="23"/>
  <c r="O69" i="23"/>
  <c r="R69" i="23"/>
  <c r="J9" i="23"/>
  <c r="K10" i="23"/>
  <c r="J11" i="23"/>
  <c r="R14" i="23"/>
  <c r="K14" i="23"/>
  <c r="Q14" i="23"/>
  <c r="J14" i="23"/>
  <c r="Q36" i="23"/>
  <c r="M38" i="23"/>
  <c r="Q46" i="23"/>
  <c r="R56" i="23"/>
  <c r="K56" i="23"/>
  <c r="N56" i="23"/>
  <c r="M56" i="23"/>
  <c r="O59" i="23"/>
  <c r="I107" i="23"/>
  <c r="I109" i="23"/>
  <c r="J109" i="23" s="1"/>
  <c r="J93" i="23"/>
  <c r="D106" i="23"/>
  <c r="D103" i="23" s="1"/>
  <c r="J7" i="23"/>
  <c r="Q7" i="23"/>
  <c r="K9" i="23"/>
  <c r="Q9" i="23"/>
  <c r="J13" i="23"/>
  <c r="N18" i="23"/>
  <c r="T18" i="23"/>
  <c r="M18" i="23"/>
  <c r="R18" i="23"/>
  <c r="M19" i="23"/>
  <c r="M21" i="23"/>
  <c r="R28" i="23"/>
  <c r="K28" i="23"/>
  <c r="Q28" i="23"/>
  <c r="N30" i="23"/>
  <c r="M34" i="23"/>
  <c r="J36" i="23"/>
  <c r="R36" i="23"/>
  <c r="N38" i="23"/>
  <c r="M40" i="23"/>
  <c r="Q43" i="23"/>
  <c r="J46" i="23"/>
  <c r="R46" i="23"/>
  <c r="N48" i="23"/>
  <c r="J56" i="23"/>
  <c r="M61" i="23"/>
  <c r="Q61" i="23"/>
  <c r="J61" i="23"/>
  <c r="N61" i="23"/>
  <c r="O61" i="23"/>
  <c r="Q69" i="23"/>
  <c r="D95" i="23"/>
  <c r="E89" i="23"/>
  <c r="E95" i="23" s="1"/>
  <c r="O91" i="23"/>
  <c r="O93" i="23"/>
  <c r="R11" i="23"/>
  <c r="Q11" i="23"/>
  <c r="R45" i="23"/>
  <c r="S45" i="23" s="1"/>
  <c r="K45" i="23"/>
  <c r="Q62" i="23"/>
  <c r="M62" i="23"/>
  <c r="O7" i="23"/>
  <c r="O12" i="23"/>
  <c r="N12" i="23"/>
  <c r="N20" i="23"/>
  <c r="K22" i="23"/>
  <c r="Q24" i="23"/>
  <c r="K24" i="23"/>
  <c r="J24" i="23"/>
  <c r="R27" i="23"/>
  <c r="S27" i="23" s="1"/>
  <c r="K27" i="23"/>
  <c r="Q27" i="23"/>
  <c r="J27" i="23"/>
  <c r="M30" i="23"/>
  <c r="J39" i="23"/>
  <c r="O39" i="23"/>
  <c r="N47" i="23"/>
  <c r="K7" i="23"/>
  <c r="R7" i="23"/>
  <c r="R9" i="23"/>
  <c r="M10" i="23"/>
  <c r="M14" i="23"/>
  <c r="J18" i="23"/>
  <c r="N22" i="23"/>
  <c r="R24" i="23"/>
  <c r="M27" i="23"/>
  <c r="J28" i="23"/>
  <c r="O30" i="23"/>
  <c r="N31" i="23"/>
  <c r="R33" i="23"/>
  <c r="K36" i="23"/>
  <c r="Q39" i="23"/>
  <c r="J43" i="23"/>
  <c r="R43" i="23"/>
  <c r="N45" i="23"/>
  <c r="K46" i="23"/>
  <c r="O48" i="23"/>
  <c r="K61" i="23"/>
  <c r="D67" i="23"/>
  <c r="D63" i="23" s="1"/>
  <c r="P107" i="23"/>
  <c r="P106" i="23" s="1"/>
  <c r="P103" i="23" s="1"/>
  <c r="P67" i="23"/>
  <c r="P63" i="23" s="1"/>
  <c r="N74" i="23"/>
  <c r="O74" i="23"/>
  <c r="Q75" i="23"/>
  <c r="J75" i="23"/>
  <c r="M75" i="23"/>
  <c r="R75" i="23"/>
  <c r="K75" i="23"/>
  <c r="N75" i="23"/>
  <c r="I89" i="23"/>
  <c r="I95" i="23" s="1"/>
  <c r="Q90" i="23"/>
  <c r="J100" i="23"/>
  <c r="R100" i="23"/>
  <c r="M100" i="23"/>
  <c r="Q100" i="23"/>
  <c r="R38" i="23"/>
  <c r="K38" i="23"/>
  <c r="Q48" i="23"/>
  <c r="K59" i="23"/>
  <c r="N59" i="23"/>
  <c r="J59" i="23"/>
  <c r="O80" i="23"/>
  <c r="R80" i="23"/>
  <c r="J80" i="23"/>
  <c r="R81" i="23"/>
  <c r="M81" i="23"/>
  <c r="Q81" i="23"/>
  <c r="M84" i="23"/>
  <c r="Q84" i="23"/>
  <c r="J84" i="23"/>
  <c r="N84" i="23"/>
  <c r="O84" i="23"/>
  <c r="Q104" i="23"/>
  <c r="M104" i="23"/>
  <c r="J104" i="23"/>
  <c r="O109" i="23"/>
  <c r="N109" i="23"/>
  <c r="N9" i="23"/>
  <c r="J38" i="23"/>
  <c r="J48" i="23"/>
  <c r="M68" i="23"/>
  <c r="K84" i="23"/>
  <c r="Q88" i="23"/>
  <c r="J88" i="23"/>
  <c r="M88" i="23"/>
  <c r="K88" i="23"/>
  <c r="N88" i="23"/>
  <c r="J105" i="23"/>
  <c r="Q105" i="23"/>
  <c r="M7" i="23"/>
  <c r="O11" i="23"/>
  <c r="R40" i="23"/>
  <c r="S40" i="23" s="1"/>
  <c r="K40" i="23"/>
  <c r="J10" i="23"/>
  <c r="R12" i="23"/>
  <c r="Q13" i="23"/>
  <c r="O15" i="23"/>
  <c r="N15" i="23"/>
  <c r="J22" i="23"/>
  <c r="R22" i="23"/>
  <c r="D24" i="23"/>
  <c r="D52" i="23" s="1"/>
  <c r="M25" i="23"/>
  <c r="O36" i="23"/>
  <c r="M39" i="23"/>
  <c r="J40" i="23"/>
  <c r="N41" i="23"/>
  <c r="M41" i="23"/>
  <c r="R41" i="23"/>
  <c r="S41" i="23" s="1"/>
  <c r="J45" i="23"/>
  <c r="O46" i="23"/>
  <c r="K48" i="23"/>
  <c r="Q57" i="23"/>
  <c r="J57" i="23"/>
  <c r="R57" i="23"/>
  <c r="M57" i="23"/>
  <c r="M59" i="23"/>
  <c r="J62" i="23"/>
  <c r="G108" i="23"/>
  <c r="F108" i="23" s="1"/>
  <c r="M74" i="23"/>
  <c r="R76" i="23"/>
  <c r="J76" i="23"/>
  <c r="K80" i="23"/>
  <c r="M109" i="23"/>
  <c r="M20" i="23"/>
  <c r="O21" i="23"/>
  <c r="O26" i="23"/>
  <c r="Q35" i="23"/>
  <c r="O42" i="23"/>
  <c r="O44" i="23"/>
  <c r="J51" i="23"/>
  <c r="N51" i="23"/>
  <c r="N78" i="23"/>
  <c r="R79" i="23"/>
  <c r="J79" i="23"/>
  <c r="N79" i="23"/>
  <c r="Q83" i="23"/>
  <c r="J83" i="23"/>
  <c r="M83" i="23"/>
  <c r="R83" i="23"/>
  <c r="K83" i="23"/>
  <c r="N11" i="23"/>
  <c r="J21" i="23"/>
  <c r="J26" i="23"/>
  <c r="J35" i="23"/>
  <c r="J42" i="23"/>
  <c r="J44" i="23"/>
  <c r="O82" i="23"/>
  <c r="M82" i="23"/>
  <c r="M93" i="23"/>
  <c r="K93" i="23"/>
  <c r="J50" i="23"/>
  <c r="J54" i="23"/>
  <c r="Q54" i="23"/>
  <c r="J60" i="23"/>
  <c r="Q60" i="23"/>
  <c r="O78" i="23"/>
  <c r="M86" i="23"/>
  <c r="K78" i="23"/>
  <c r="R78" i="23"/>
  <c r="N93" i="23"/>
  <c r="F16" i="23" l="1"/>
  <c r="Q16" i="23" s="1"/>
  <c r="J69" i="23"/>
  <c r="K69" i="23"/>
  <c r="I108" i="23"/>
  <c r="I106" i="23" s="1"/>
  <c r="I103" i="23" s="1"/>
  <c r="M80" i="23"/>
  <c r="O58" i="23"/>
  <c r="K58" i="23"/>
  <c r="U50" i="23"/>
  <c r="P53" i="23"/>
  <c r="P98" i="23" s="1"/>
  <c r="J58" i="23"/>
  <c r="Q74" i="23"/>
  <c r="J74" i="23"/>
  <c r="R16" i="23"/>
  <c r="G52" i="23"/>
  <c r="M11" i="23"/>
  <c r="J16" i="23"/>
  <c r="K16" i="23"/>
  <c r="K109" i="23"/>
  <c r="T52" i="23"/>
  <c r="O24" i="23"/>
  <c r="M91" i="23"/>
  <c r="J91" i="23"/>
  <c r="L95" i="23"/>
  <c r="K91" i="23"/>
  <c r="L52" i="23"/>
  <c r="N24" i="23"/>
  <c r="Q91" i="23"/>
  <c r="N69" i="23"/>
  <c r="M69" i="23"/>
  <c r="I71" i="23"/>
  <c r="I72" i="23" s="1"/>
  <c r="N58" i="23"/>
  <c r="N16" i="23"/>
  <c r="M58" i="23"/>
  <c r="N68" i="23"/>
  <c r="P95" i="23"/>
  <c r="I97" i="23"/>
  <c r="I98" i="23" s="1"/>
  <c r="K68" i="23"/>
  <c r="P97" i="23"/>
  <c r="P110" i="23" s="1"/>
  <c r="T110" i="23" s="1"/>
  <c r="E52" i="23"/>
  <c r="E71" i="23" s="1"/>
  <c r="O16" i="23"/>
  <c r="Q68" i="23"/>
  <c r="G95" i="23"/>
  <c r="F95" i="23" s="1"/>
  <c r="M16" i="23"/>
  <c r="O68" i="23"/>
  <c r="R68" i="23"/>
  <c r="I53" i="23"/>
  <c r="D53" i="23"/>
  <c r="D97" i="23"/>
  <c r="M107" i="23"/>
  <c r="J107" i="23"/>
  <c r="N107" i="23"/>
  <c r="O107" i="23"/>
  <c r="R107" i="23"/>
  <c r="Q107" i="23"/>
  <c r="K107" i="23"/>
  <c r="L108" i="23"/>
  <c r="L106" i="23" s="1"/>
  <c r="L103" i="23" s="1"/>
  <c r="L63" i="23"/>
  <c r="Q108" i="23"/>
  <c r="K108" i="23"/>
  <c r="R108" i="23"/>
  <c r="O108" i="23"/>
  <c r="O90" i="23"/>
  <c r="J90" i="23"/>
  <c r="M90" i="23"/>
  <c r="N90" i="23"/>
  <c r="K90" i="23"/>
  <c r="N26" i="23"/>
  <c r="M26" i="23"/>
  <c r="G63" i="23"/>
  <c r="F63" i="23" s="1"/>
  <c r="P71" i="23"/>
  <c r="G106" i="23"/>
  <c r="F106" i="23" s="1"/>
  <c r="R17" i="23"/>
  <c r="Q17" i="23"/>
  <c r="K17" i="23"/>
  <c r="O17" i="23"/>
  <c r="J17" i="23"/>
  <c r="M17" i="23"/>
  <c r="N17" i="23"/>
  <c r="J89" i="23"/>
  <c r="M89" i="23"/>
  <c r="Q89" i="23"/>
  <c r="K89" i="23"/>
  <c r="N89" i="23"/>
  <c r="O89" i="23"/>
  <c r="D71" i="23"/>
  <c r="L127" i="23"/>
  <c r="L126" i="23"/>
  <c r="R85" i="23"/>
  <c r="O85" i="23"/>
  <c r="M85" i="23"/>
  <c r="N85" i="23"/>
  <c r="K85" i="23"/>
  <c r="Q85" i="23"/>
  <c r="J85" i="23"/>
  <c r="F52" i="23" l="1"/>
  <c r="J52" i="23" s="1"/>
  <c r="J108" i="23"/>
  <c r="D110" i="23"/>
  <c r="D111" i="23" s="1"/>
  <c r="D98" i="23"/>
  <c r="I110" i="23"/>
  <c r="I111" i="23" s="1"/>
  <c r="I120" i="23" s="1"/>
  <c r="P72" i="23"/>
  <c r="P111" i="23" s="1"/>
  <c r="G97" i="23"/>
  <c r="F97" i="23" s="1"/>
  <c r="T95" i="23"/>
  <c r="D120" i="23"/>
  <c r="G53" i="23"/>
  <c r="L97" i="23"/>
  <c r="L71" i="23"/>
  <c r="L72" i="23" s="1"/>
  <c r="L53" i="23"/>
  <c r="L128" i="23"/>
  <c r="L124" i="23"/>
  <c r="E97" i="23"/>
  <c r="N108" i="23"/>
  <c r="E72" i="23"/>
  <c r="E53" i="23"/>
  <c r="G103" i="23"/>
  <c r="F103" i="23" s="1"/>
  <c r="Q95" i="23"/>
  <c r="K95" i="23"/>
  <c r="N95" i="23"/>
  <c r="R95" i="23"/>
  <c r="M95" i="23"/>
  <c r="J95" i="23"/>
  <c r="O95" i="23"/>
  <c r="D72" i="23"/>
  <c r="G71" i="23"/>
  <c r="F71" i="23" s="1"/>
  <c r="M67" i="23"/>
  <c r="J67" i="23"/>
  <c r="N67" i="23"/>
  <c r="K67" i="23"/>
  <c r="O67" i="23"/>
  <c r="Q67" i="23"/>
  <c r="R67" i="23"/>
  <c r="T71" i="23"/>
  <c r="M108" i="23"/>
  <c r="O52" i="23" l="1"/>
  <c r="M52" i="23"/>
  <c r="R52" i="23"/>
  <c r="T50" i="23"/>
  <c r="V50" i="23" s="1"/>
  <c r="N52" i="23"/>
  <c r="K52" i="23"/>
  <c r="F53" i="23"/>
  <c r="K53" i="23" s="1"/>
  <c r="Q52" i="23"/>
  <c r="E110" i="23"/>
  <c r="E98" i="23"/>
  <c r="G98" i="23"/>
  <c r="F98" i="23" s="1"/>
  <c r="N97" i="23"/>
  <c r="L98" i="23"/>
  <c r="E120" i="23"/>
  <c r="E111" i="23"/>
  <c r="R53" i="23"/>
  <c r="L110" i="23"/>
  <c r="L111" i="23" s="1"/>
  <c r="E122" i="23"/>
  <c r="O97" i="23"/>
  <c r="G110" i="23"/>
  <c r="F110" i="23" s="1"/>
  <c r="M63" i="23"/>
  <c r="J63" i="23"/>
  <c r="N63" i="23"/>
  <c r="R63" i="23"/>
  <c r="Q63" i="23"/>
  <c r="O63" i="23"/>
  <c r="K63" i="23"/>
  <c r="O106" i="23"/>
  <c r="R106" i="23"/>
  <c r="J106" i="23"/>
  <c r="Q106" i="23"/>
  <c r="K106" i="23"/>
  <c r="N106" i="23"/>
  <c r="M106" i="23"/>
  <c r="G72" i="23"/>
  <c r="F72" i="23" s="1"/>
  <c r="Q53" i="23" l="1"/>
  <c r="N53" i="23"/>
  <c r="J53" i="23"/>
  <c r="O53" i="23"/>
  <c r="M53" i="23"/>
  <c r="J97" i="23"/>
  <c r="Q97" i="23"/>
  <c r="K97" i="23"/>
  <c r="R97" i="23"/>
  <c r="O98" i="23"/>
  <c r="K98" i="23"/>
  <c r="J98" i="23"/>
  <c r="R98" i="23"/>
  <c r="Q98" i="23"/>
  <c r="M97" i="23"/>
  <c r="M98" i="23"/>
  <c r="N98" i="23"/>
  <c r="Q110" i="23"/>
  <c r="G111" i="23"/>
  <c r="F111" i="23" s="1"/>
  <c r="M71" i="23"/>
  <c r="J71" i="23"/>
  <c r="N71" i="23"/>
  <c r="K71" i="23"/>
  <c r="O71" i="23"/>
  <c r="R71" i="23"/>
  <c r="Q71" i="23"/>
  <c r="J72" i="23"/>
  <c r="M72" i="23"/>
  <c r="Q72" i="23"/>
  <c r="K72" i="23"/>
  <c r="R72" i="23"/>
  <c r="O72" i="23"/>
  <c r="N72" i="23"/>
  <c r="M103" i="23"/>
  <c r="J103" i="23"/>
  <c r="N103" i="23"/>
  <c r="O103" i="23"/>
  <c r="R103" i="23"/>
  <c r="K103" i="23"/>
  <c r="Q103" i="23"/>
  <c r="F122" i="23" l="1"/>
  <c r="R110" i="23"/>
  <c r="F120" i="23"/>
  <c r="M110" i="23"/>
  <c r="O110" i="23"/>
  <c r="K110" i="23"/>
  <c r="N110" i="23"/>
  <c r="J110" i="23"/>
  <c r="M111" i="23"/>
  <c r="R111" i="23"/>
  <c r="N111" i="23"/>
  <c r="Q111" i="23"/>
  <c r="K111" i="23"/>
  <c r="J111" i="23"/>
  <c r="O111" i="23"/>
</calcChain>
</file>

<file path=xl/sharedStrings.xml><?xml version="1.0" encoding="utf-8"?>
<sst xmlns="http://schemas.openxmlformats.org/spreadsheetml/2006/main" count="213" uniqueCount="193">
  <si>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</si>
  <si>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</si>
  <si>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</si>
  <si>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</si>
  <si>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</si>
  <si>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</si>
  <si>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</si>
  <si>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</si>
  <si>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</si>
  <si>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</si>
  <si>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</si>
  <si>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</si>
  <si>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</si>
  <si>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</si>
  <si>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</si>
  <si>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</si>
  <si>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</si>
  <si>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</si>
  <si>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</si>
  <si>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</si>
  <si>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</si>
  <si>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</si>
  <si>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</si>
  <si>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</si>
  <si>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</si>
  <si>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</si>
  <si>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</si>
  <si>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</si>
  <si>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</si>
  <si>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</si>
  <si>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</si>
  <si>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</si>
  <si>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</si>
  <si>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</si>
  <si>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</si>
  <si>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</si>
  <si>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</si>
  <si>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</si>
  <si>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</si>
  <si>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</si>
  <si>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</si>
  <si>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</si>
  <si>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</si>
  <si>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</si>
  <si>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</si>
  <si>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</si>
  <si>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</si>
  <si>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</si>
  <si>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</si>
  <si>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</si>
  <si>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</si>
  <si>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</si>
  <si>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</si>
  <si>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</si>
  <si>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</si>
  <si>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</si>
  <si>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</si>
  <si>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</si>
  <si>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</si>
  <si>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</si>
  <si>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</si>
  <si>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</si>
  <si>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</si>
  <si>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</si>
  <si>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</si>
  <si>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</si>
  <si>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</si>
  <si>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</si>
  <si>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</si>
  <si>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</si>
  <si>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</si>
  <si>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</si>
  <si>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</si>
  <si>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</si>
  <si>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</si>
  <si>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</si>
  <si>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</si>
  <si>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</si>
  <si>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</si>
  <si>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</si>
  <si>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</si>
  <si>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</si>
  <si>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</si>
  <si>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</si>
  <si>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</si>
  <si>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</si>
  <si>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</si>
  <si>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</si>
  <si>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</si>
  <si>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</si>
  <si>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</si>
  <si>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</si>
  <si>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</si>
  <si>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</si>
  <si>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</si>
  <si>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</si>
  <si>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</si>
  <si>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</si>
  <si>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</si>
  <si>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</si>
  <si>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</si>
  <si>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</si>
  <si>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</si>
  <si>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</si>
  <si>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</si>
  <si>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</si>
  <si>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</si>
  <si>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</si>
  <si>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</si>
  <si>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</si>
  <si>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</si>
  <si>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</si>
  <si>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</si>
  <si>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</si>
  <si>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</si>
  <si>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</si>
  <si>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</si>
  <si>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</si>
  <si>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</si>
  <si>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</si>
  <si>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</si>
  <si>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</si>
  <si>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</si>
  <si>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</si>
  <si>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</si>
  <si>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</si>
  <si>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</si>
  <si>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</si>
  <si>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</si>
  <si>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</si>
  <si>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</si>
  <si>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податки, нараховані до 1 січня 2011 року   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</si>
  <si>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</si>
  <si>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</si>
  <si>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</si>
  <si>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</si>
  <si>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</si>
  <si>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</si>
  <si>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</si>
  <si>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</si>
  <si>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</si>
  <si>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</si>
  <si>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</si>
  <si>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</si>
  <si>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</si>
  <si>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</si>
  <si>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</si>
  <si>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</si>
  <si>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</si>
  <si>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</si>
  <si>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</si>
  <si>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</si>
  <si>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Заступник директора департаменту - 
начальник відділу доходів бюджету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</si>
  <si>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</si>
  <si>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</si>
  <si>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Бюджет 
на 2024 рік</t>
  </si>
  <si>
    <t>Уточнений бюджет на 2024 рік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</si>
  <si>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</si>
  <si>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</si>
  <si>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</si>
  <si>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Відхилення факту  2024р. від факту 2023р.</t>
  </si>
  <si>
    <t>11010200</t>
  </si>
  <si>
    <r>
      <t xml:space="preserve">Податок на доходи фізичних осіб з грошового забезпечення, грошових винагород та інших виплат, одержаних </t>
    </r>
    <r>
      <rPr>
        <b/>
        <i/>
        <u/>
        <sz val="15"/>
        <rFont val="Times New Roman"/>
        <family val="1"/>
        <charset val="204"/>
      </rPr>
      <t>військовослужбовцями</t>
    </r>
    <r>
      <rPr>
        <i/>
        <sz val="15"/>
        <rFont val="Times New Roman"/>
        <family val="1"/>
        <charset val="204"/>
      </rPr>
      <t xml:space="preserve"> та особами рядового і начальницького складу, що сплачується податковими агентами</t>
    </r>
  </si>
  <si>
    <t xml:space="preserve">Всього власних доходів загального фонду
(без ПДФО "військовослужбовців" ККД 11010200) </t>
  </si>
  <si>
    <t xml:space="preserve">ВСЬОГО ДОХОДІВ ЗАГАЛЬНОГО ФОНДУ
(без ПДФО "військовослужбовців" ККД 11010200) </t>
  </si>
  <si>
    <t xml:space="preserve">ВСЬОГО ДОХОДІВ ЗАГАЛЬНОГО 
ТА СПЕЦІАЛЬНОГО ФОНДІВ
(без ПДФО "військовослужбовців" ККД 11010200) </t>
  </si>
  <si>
    <t>5.1.</t>
  </si>
  <si>
    <t>5.2.</t>
  </si>
  <si>
    <t>5.3.</t>
  </si>
  <si>
    <t>5.4.</t>
  </si>
  <si>
    <t>5.5.</t>
  </si>
  <si>
    <t>15.1.</t>
  </si>
  <si>
    <t>15.2.</t>
  </si>
  <si>
    <t>15.3.</t>
  </si>
  <si>
    <t>15.4.</t>
  </si>
  <si>
    <t xml:space="preserve">Власні доходи
(без ПДФО "військовослужбовців" ККД 11010200) </t>
  </si>
  <si>
    <t>Надійшло за січень - лютий 2023р.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</si>
  <si>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</si>
  <si>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41040400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</si>
  <si>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</si>
  <si>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</si>
  <si>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</si>
  <si>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лютий</t>
  </si>
  <si>
    <t>Надійшло за січень - лютий 2024р.</t>
  </si>
  <si>
    <t>План на січень - лютий 2024 року</t>
  </si>
  <si>
    <t>Відхилення надходжень до плану на січень - лютий 2024 року</t>
  </si>
  <si>
    <t>План на січень - лютий 2024р. (розрахунковий)</t>
  </si>
  <si>
    <t xml:space="preserve">Відхилення надходжень до плану на січень - лютий 2024 року (розрахунковий) </t>
  </si>
  <si>
    <t>% виконання до бюджету на 2024р. (норма 16,7%)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</si>
  <si>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</si>
  <si>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</si>
  <si>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 xml:space="preserve">Податок та збір на доходи фізичних осіб 
(без ПДФО "військовослужбовців" ККД 11010200) </t>
  </si>
  <si>
    <t xml:space="preserve">Аналіз виконання бюджету Вінницької міської територіальної громади за січень - лютий 2024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</si>
</sst>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00"/>
    <numFmt numFmtId="167" formatCode="#,##0.0"/>
  </numFmts>
  <fonts count="46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i/>
      <u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b/>
      <i/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201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1" fillId="2" borderId="1" xfId="1" applyFont="1" applyFill="1" applyBorder="1" applyAlignment="1">
      <alignment horizontal="center" vertical="center"/>
    </xf>
    <xf numFmtId="2" fontId="32" fillId="2" borderId="1" xfId="1" applyNumberFormat="1" applyFont="1" applyFill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0" fontId="31" fillId="2" borderId="0" xfId="1" applyFont="1" applyFill="1" applyBorder="1"/>
    <xf numFmtId="0" fontId="32" fillId="2" borderId="1" xfId="1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horizontal="center" vertical="center"/>
    </xf>
    <xf numFmtId="49" fontId="32" fillId="2" borderId="1" xfId="1" applyNumberFormat="1" applyFont="1" applyFill="1" applyBorder="1" applyAlignment="1">
      <alignment horizontal="center" vertical="center" wrapText="1"/>
    </xf>
    <xf numFmtId="0" fontId="33" fillId="2" borderId="0" xfId="1" applyFont="1" applyFill="1" applyBorder="1"/>
    <xf numFmtId="49" fontId="32" fillId="0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166" fontId="30" fillId="2" borderId="1" xfId="1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7" fillId="0" borderId="1" xfId="3" applyFont="1" applyFill="1" applyBorder="1" applyAlignment="1">
      <alignment horizontal="center" vertical="center"/>
    </xf>
    <xf numFmtId="166" fontId="28" fillId="0" borderId="0" xfId="3" applyNumberFormat="1" applyFont="1" applyFill="1" applyBorder="1"/>
    <xf numFmtId="164" fontId="28" fillId="0" borderId="0" xfId="3" applyNumberFormat="1" applyFont="1" applyFill="1" applyBorder="1"/>
    <xf numFmtId="0" fontId="28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 wrapText="1"/>
    </xf>
    <xf numFmtId="166" fontId="32" fillId="2" borderId="1" xfId="3" applyNumberFormat="1" applyFont="1" applyFill="1" applyBorder="1" applyAlignment="1">
      <alignment horizontal="center" vertical="center" wrapText="1"/>
    </xf>
    <xf numFmtId="166" fontId="32" fillId="2" borderId="1" xfId="3" applyNumberFormat="1" applyFont="1" applyFill="1" applyBorder="1" applyAlignment="1">
      <alignment horizontal="center" vertical="center"/>
    </xf>
    <xf numFmtId="164" fontId="32" fillId="2" borderId="1" xfId="3" applyNumberFormat="1" applyFont="1" applyFill="1" applyBorder="1" applyAlignment="1">
      <alignment horizontal="center" vertical="center"/>
    </xf>
    <xf numFmtId="0" fontId="31" fillId="2" borderId="0" xfId="3" applyFont="1" applyFill="1" applyBorder="1"/>
    <xf numFmtId="166" fontId="31" fillId="2" borderId="0" xfId="3" applyNumberFormat="1" applyFont="1" applyFill="1" applyBorder="1"/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6" fillId="0" borderId="1" xfId="3" applyNumberFormat="1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1" xfId="1" applyNumberFormat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166" fontId="37" fillId="2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2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7" fillId="0" borderId="1" xfId="1" applyNumberFormat="1" applyFont="1" applyFill="1" applyBorder="1" applyAlignment="1">
      <alignment horizontal="center" vertical="center" wrapText="1"/>
    </xf>
    <xf numFmtId="166" fontId="38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49" fontId="36" fillId="2" borderId="1" xfId="1" applyNumberFormat="1" applyFont="1" applyFill="1" applyBorder="1" applyAlignment="1">
      <alignment horizontal="center" vertical="center" wrapText="1"/>
    </xf>
    <xf numFmtId="166" fontId="38" fillId="2" borderId="1" xfId="1" applyNumberFormat="1" applyFont="1" applyFill="1" applyBorder="1" applyAlignment="1">
      <alignment horizontal="center" vertical="center" wrapText="1"/>
    </xf>
    <xf numFmtId="166" fontId="37" fillId="2" borderId="1" xfId="1" applyNumberFormat="1" applyFont="1" applyFill="1" applyBorder="1" applyAlignment="1">
      <alignment horizontal="center" vertical="center" wrapText="1"/>
    </xf>
    <xf numFmtId="167" fontId="37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39" fillId="0" borderId="1" xfId="2" applyNumberFormat="1" applyFont="1" applyFill="1" applyBorder="1" applyAlignment="1">
      <alignment horizontal="left" vertical="center" wrapText="1"/>
    </xf>
    <xf numFmtId="0" fontId="39" fillId="0" borderId="1" xfId="2" applyNumberFormat="1" applyFont="1" applyFill="1" applyBorder="1" applyAlignment="1">
      <alignment horizontal="left" vertical="center" wrapText="1"/>
    </xf>
    <xf numFmtId="166" fontId="18" fillId="0" borderId="0" xfId="2" applyNumberFormat="1" applyFont="1" applyFill="1"/>
    <xf numFmtId="166" fontId="32" fillId="0" borderId="0" xfId="1" applyNumberFormat="1" applyFont="1" applyFill="1" applyBorder="1" applyAlignment="1">
      <alignment horizontal="center" vertical="center" wrapText="1"/>
    </xf>
    <xf numFmtId="166" fontId="32" fillId="2" borderId="0" xfId="1" applyNumberFormat="1" applyFont="1" applyFill="1" applyBorder="1" applyAlignment="1">
      <alignment horizontal="center" vertical="center" wrapText="1"/>
    </xf>
    <xf numFmtId="0" fontId="29" fillId="0" borderId="0" xfId="3" applyFont="1" applyFill="1" applyBorder="1"/>
    <xf numFmtId="166" fontId="30" fillId="2" borderId="0" xfId="1" applyNumberFormat="1" applyFont="1" applyFill="1" applyBorder="1" applyAlignment="1">
      <alignment horizontal="center" vertical="center" wrapText="1"/>
    </xf>
    <xf numFmtId="0" fontId="29" fillId="0" borderId="0" xfId="0" applyFont="1" applyBorder="1"/>
    <xf numFmtId="49" fontId="11" fillId="0" borderId="1" xfId="3" applyNumberFormat="1" applyFont="1" applyFill="1" applyBorder="1" applyAlignment="1">
      <alignment horizontal="center" vertical="center" wrapText="1" shrinkToFit="1"/>
    </xf>
    <xf numFmtId="166" fontId="26" fillId="0" borderId="0" xfId="3" applyNumberFormat="1" applyFont="1" applyFill="1" applyBorder="1"/>
    <xf numFmtId="0" fontId="40" fillId="2" borderId="1" xfId="1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 vertical="center" wrapText="1"/>
    </xf>
    <xf numFmtId="165" fontId="41" fillId="2" borderId="1" xfId="1" applyNumberFormat="1" applyFont="1" applyFill="1" applyBorder="1" applyAlignment="1">
      <alignment horizontal="center" vertical="center" wrapText="1"/>
    </xf>
    <xf numFmtId="166" fontId="41" fillId="2" borderId="1" xfId="1" applyNumberFormat="1" applyFont="1" applyFill="1" applyBorder="1" applyAlignment="1">
      <alignment horizontal="center" vertical="center" wrapText="1"/>
    </xf>
    <xf numFmtId="166" fontId="41" fillId="2" borderId="1" xfId="3" applyNumberFormat="1" applyFont="1" applyFill="1" applyBorder="1" applyAlignment="1">
      <alignment horizontal="center" vertical="center"/>
    </xf>
    <xf numFmtId="164" fontId="41" fillId="2" borderId="1" xfId="3" applyNumberFormat="1" applyFont="1" applyFill="1" applyBorder="1" applyAlignment="1">
      <alignment horizontal="center" vertical="center"/>
    </xf>
    <xf numFmtId="166" fontId="40" fillId="2" borderId="0" xfId="1" applyNumberFormat="1" applyFont="1" applyFill="1" applyBorder="1"/>
    <xf numFmtId="0" fontId="40" fillId="2" borderId="0" xfId="1" applyFont="1" applyFill="1" applyBorder="1"/>
    <xf numFmtId="49" fontId="41" fillId="2" borderId="1" xfId="1" applyNumberFormat="1" applyFont="1" applyFill="1" applyBorder="1" applyAlignment="1">
      <alignment horizontal="center" vertical="center" wrapText="1"/>
    </xf>
    <xf numFmtId="0" fontId="40" fillId="2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horizontal="center" vertical="center" wrapText="1"/>
    </xf>
    <xf numFmtId="166" fontId="20" fillId="2" borderId="1" xfId="1" applyNumberFormat="1" applyFont="1" applyFill="1" applyBorder="1" applyAlignment="1">
      <alignment horizontal="center" vertical="center" wrapText="1"/>
    </xf>
    <xf numFmtId="166" fontId="20" fillId="0" borderId="1" xfId="3" applyNumberFormat="1" applyFont="1" applyFill="1" applyBorder="1" applyAlignment="1">
      <alignment horizontal="center" vertical="center"/>
    </xf>
    <xf numFmtId="164" fontId="20" fillId="0" borderId="1" xfId="3" applyNumberFormat="1" applyFont="1" applyFill="1" applyBorder="1" applyAlignment="1">
      <alignment horizontal="center" vertical="center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49" fontId="39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35" fillId="0" borderId="1" xfId="3" applyNumberFormat="1" applyFont="1" applyFill="1" applyBorder="1" applyAlignment="1">
      <alignment horizontal="justify" vertical="center" wrapText="1" shrinkToFit="1"/>
    </xf>
    <xf numFmtId="0" fontId="39" fillId="0" borderId="1" xfId="3" applyNumberFormat="1" applyFont="1" applyFill="1" applyBorder="1" applyAlignment="1">
      <alignment horizontal="left" vertical="center" wrapText="1" shrinkToFit="1"/>
    </xf>
    <xf numFmtId="0" fontId="24" fillId="0" borderId="1" xfId="2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7" fontId="37" fillId="0" borderId="1" xfId="3" applyNumberFormat="1" applyFont="1" applyFill="1" applyBorder="1" applyAlignment="1">
      <alignment horizontal="center" vertical="center" wrapText="1"/>
    </xf>
    <xf numFmtId="167" fontId="38" fillId="0" borderId="1" xfId="3" applyNumberFormat="1" applyFont="1" applyFill="1" applyBorder="1" applyAlignment="1">
      <alignment horizontal="center" vertical="center" wrapText="1"/>
    </xf>
    <xf numFmtId="167" fontId="32" fillId="2" borderId="1" xfId="3" applyNumberFormat="1" applyFont="1" applyFill="1" applyBorder="1" applyAlignment="1">
      <alignment horizontal="center" vertical="center" wrapText="1"/>
    </xf>
    <xf numFmtId="167" fontId="32" fillId="2" borderId="1" xfId="1" applyNumberFormat="1" applyFont="1" applyFill="1" applyBorder="1" applyAlignment="1">
      <alignment horizontal="center" vertical="center" wrapText="1"/>
    </xf>
    <xf numFmtId="167" fontId="36" fillId="0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167" fontId="41" fillId="2" borderId="1" xfId="1" applyNumberFormat="1" applyFont="1" applyFill="1" applyBorder="1" applyAlignment="1">
      <alignment horizontal="center" vertical="center" wrapText="1"/>
    </xf>
    <xf numFmtId="167" fontId="20" fillId="0" borderId="1" xfId="1" applyNumberFormat="1" applyFont="1" applyFill="1" applyBorder="1" applyAlignment="1">
      <alignment horizontal="center" vertical="center" wrapText="1"/>
    </xf>
    <xf numFmtId="166" fontId="36" fillId="2" borderId="1" xfId="3" applyNumberFormat="1" applyFont="1" applyFill="1" applyBorder="1" applyAlignment="1">
      <alignment horizontal="center" vertical="center" wrapText="1"/>
    </xf>
    <xf numFmtId="166" fontId="45" fillId="0" borderId="0" xfId="3" applyNumberFormat="1" applyFont="1" applyFill="1" applyBorder="1"/>
    <xf numFmtId="164" fontId="45" fillId="0" borderId="0" xfId="3" applyNumberFormat="1" applyFont="1" applyFill="1" applyBorder="1"/>
    <xf numFmtId="0" fontId="45" fillId="0" borderId="0" xfId="3" applyFont="1" applyFill="1" applyBorder="1"/>
    <xf numFmtId="165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167" fontId="36" fillId="2" borderId="1" xfId="3" applyNumberFormat="1" applyFont="1" applyFill="1" applyBorder="1" applyAlignment="1">
      <alignment horizontal="center" vertical="center" wrapText="1"/>
    </xf>
    <xf numFmtId="166" fontId="36" fillId="2" borderId="1" xfId="3" applyNumberFormat="1" applyFont="1" applyFill="1" applyBorder="1" applyAlignment="1">
      <alignment horizontal="center" vertical="center"/>
    </xf>
    <xf numFmtId="164" fontId="36" fillId="2" borderId="1" xfId="3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7" fillId="0" borderId="0" xfId="2" applyFont="1" applyFill="1" applyAlignment="1">
      <alignment horizontal="center" wrapText="1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166" fontId="38" fillId="0" borderId="1" xfId="3" applyNumberFormat="1" applyFont="1" applyFill="1" applyBorder="1" applyAlignment="1">
      <alignment horizontal="center" vertical="center" wrapText="1"/>
    </xf>
    <xf numFmtId="0" fontId="44" fillId="2" borderId="1" xfId="3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49" fontId="29" fillId="2" borderId="1" xfId="3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8"/>
  <sheetViews>
    <sheetView showGridLines="0" tabSelected="1" view="pageBreakPreview" zoomScale="70" zoomScaleNormal="75" zoomScaleSheetLayoutView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U1" sqref="U1:AG1048576"/>
    </sheetView>
  </sheetViews>
  <sheetFormatPr defaultRowHeight="12.75" x14ac:dyDescent="0.2"/>
  <cols>
    <col min="1" max="1" width="12.28515625" style="19" customWidth="1"/>
    <col min="2" max="2" width="98.85546875" style="19" customWidth="1"/>
    <col min="3" max="3" width="16.140625" style="19" customWidth="1"/>
    <col min="4" max="5" width="24.140625" style="19" customWidth="1"/>
    <col min="6" max="6" width="24.28515625" style="31" customWidth="1"/>
    <col min="7" max="8" width="21.140625" style="3" hidden="1" customWidth="1"/>
    <col min="9" max="9" width="24.140625" style="3" customWidth="1"/>
    <col min="10" max="10" width="21.28515625" style="3" customWidth="1"/>
    <col min="11" max="11" width="14.85546875" style="3" bestFit="1" customWidth="1"/>
    <col min="12" max="12" width="24" style="3" hidden="1" customWidth="1"/>
    <col min="13" max="13" width="21.28515625" style="3" hidden="1" customWidth="1"/>
    <col min="14" max="14" width="13.7109375" style="3" hidden="1" customWidth="1"/>
    <col min="15" max="15" width="15.28515625" style="3" customWidth="1"/>
    <col min="16" max="16" width="24.140625" style="31" customWidth="1"/>
    <col min="17" max="17" width="23.5703125" style="1" customWidth="1"/>
    <col min="18" max="18" width="13.7109375" style="3" bestFit="1" customWidth="1"/>
    <col min="19" max="19" width="24.140625" style="3" hidden="1" customWidth="1"/>
    <col min="20" max="20" width="22.5703125" style="3" hidden="1" customWidth="1"/>
    <col min="21" max="21" width="15.85546875" style="3" hidden="1" customWidth="1"/>
    <col min="22" max="22" width="0" style="3" hidden="1" customWidth="1"/>
    <col min="23" max="23" width="24.140625" style="3" hidden="1" customWidth="1"/>
    <col min="24" max="24" width="0" style="3" hidden="1" customWidth="1"/>
    <col min="25" max="25" width="15.140625" style="3" hidden="1" customWidth="1"/>
    <col min="26" max="33" width="0" style="3" hidden="1" customWidth="1"/>
    <col min="34" max="16384" width="9.140625" style="3"/>
  </cols>
  <sheetData>
    <row r="1" spans="1:33" ht="30" customHeight="1" x14ac:dyDescent="0.2">
      <c r="A1" s="198" t="s">
        <v>192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</row>
    <row r="2" spans="1:33" ht="18.75" x14ac:dyDescent="0.3">
      <c r="A2" s="22" t="s">
        <v>48</v>
      </c>
      <c r="B2" s="17"/>
      <c r="C2" s="17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5" t="s">
        <v>13</v>
      </c>
      <c r="R2" s="5"/>
    </row>
    <row r="3" spans="1:33" s="60" customFormat="1" ht="15" customHeight="1" x14ac:dyDescent="0.25">
      <c r="A3" s="199" t="s">
        <v>0</v>
      </c>
      <c r="B3" s="200" t="s">
        <v>1</v>
      </c>
      <c r="C3" s="200" t="s">
        <v>2</v>
      </c>
      <c r="D3" s="195" t="s">
        <v>155</v>
      </c>
      <c r="E3" s="195" t="s">
        <v>156</v>
      </c>
      <c r="F3" s="197" t="s">
        <v>183</v>
      </c>
      <c r="G3" s="195" t="s">
        <v>63</v>
      </c>
      <c r="H3" s="195" t="s">
        <v>182</v>
      </c>
      <c r="I3" s="195" t="s">
        <v>184</v>
      </c>
      <c r="J3" s="195" t="s">
        <v>185</v>
      </c>
      <c r="K3" s="195" t="s">
        <v>3</v>
      </c>
      <c r="L3" s="195" t="s">
        <v>186</v>
      </c>
      <c r="M3" s="195" t="s">
        <v>187</v>
      </c>
      <c r="N3" s="195" t="s">
        <v>3</v>
      </c>
      <c r="O3" s="196" t="s">
        <v>188</v>
      </c>
      <c r="P3" s="197" t="s">
        <v>176</v>
      </c>
      <c r="Q3" s="195" t="s">
        <v>160</v>
      </c>
      <c r="R3" s="195" t="s">
        <v>3</v>
      </c>
    </row>
    <row r="4" spans="1:33" s="60" customFormat="1" ht="76.5" customHeight="1" x14ac:dyDescent="0.25">
      <c r="A4" s="199"/>
      <c r="B4" s="200"/>
      <c r="C4" s="200"/>
      <c r="D4" s="195"/>
      <c r="E4" s="195"/>
      <c r="F4" s="197"/>
      <c r="G4" s="195"/>
      <c r="H4" s="195"/>
      <c r="I4" s="195"/>
      <c r="J4" s="195"/>
      <c r="K4" s="195"/>
      <c r="L4" s="195"/>
      <c r="M4" s="195"/>
      <c r="N4" s="195"/>
      <c r="O4" s="196"/>
      <c r="P4" s="197"/>
      <c r="Q4" s="195"/>
      <c r="R4" s="195"/>
    </row>
    <row r="5" spans="1:33" s="65" customFormat="1" ht="20.25" x14ac:dyDescent="0.2">
      <c r="A5" s="61" t="s">
        <v>4</v>
      </c>
      <c r="B5" s="62" t="s">
        <v>5</v>
      </c>
      <c r="C5" s="62">
        <f>B5+1</f>
        <v>3</v>
      </c>
      <c r="D5" s="62">
        <f>C5+1</f>
        <v>4</v>
      </c>
      <c r="E5" s="62">
        <f t="shared" ref="E5:R5" si="0">D5+1</f>
        <v>5</v>
      </c>
      <c r="F5" s="63">
        <f t="shared" si="0"/>
        <v>6</v>
      </c>
      <c r="G5" s="62">
        <f t="shared" si="0"/>
        <v>7</v>
      </c>
      <c r="H5" s="62">
        <f t="shared" ref="H5" si="1">G5+1</f>
        <v>8</v>
      </c>
      <c r="I5" s="62">
        <f t="shared" ref="I5" si="2">H5+1</f>
        <v>9</v>
      </c>
      <c r="J5" s="62">
        <f t="shared" ref="J5" si="3">I5+1</f>
        <v>10</v>
      </c>
      <c r="K5" s="62">
        <f t="shared" si="0"/>
        <v>11</v>
      </c>
      <c r="L5" s="62">
        <f t="shared" si="0"/>
        <v>12</v>
      </c>
      <c r="M5" s="62">
        <f t="shared" si="0"/>
        <v>13</v>
      </c>
      <c r="N5" s="62">
        <f t="shared" si="0"/>
        <v>14</v>
      </c>
      <c r="O5" s="62">
        <v>12</v>
      </c>
      <c r="P5" s="63">
        <f t="shared" si="0"/>
        <v>13</v>
      </c>
      <c r="Q5" s="62">
        <f t="shared" si="0"/>
        <v>14</v>
      </c>
      <c r="R5" s="62">
        <f t="shared" si="0"/>
        <v>15</v>
      </c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spans="1:33" s="66" customFormat="1" ht="26.25" customHeight="1" x14ac:dyDescent="0.2">
      <c r="A6" s="191" t="s">
        <v>6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</row>
    <row r="7" spans="1:33" s="71" customFormat="1" ht="32.25" customHeight="1" x14ac:dyDescent="0.25">
      <c r="A7" s="192">
        <v>1</v>
      </c>
      <c r="B7" s="76" t="s">
        <v>64</v>
      </c>
      <c r="C7" s="68" t="s">
        <v>14</v>
      </c>
      <c r="D7" s="105">
        <v>3112871.4720000001</v>
      </c>
      <c r="E7" s="105">
        <v>3112871.4720000001</v>
      </c>
      <c r="F7" s="106">
        <f>SUM(G7:H7)</f>
        <v>452067.92299999995</v>
      </c>
      <c r="G7" s="105">
        <v>211850.85699999999</v>
      </c>
      <c r="H7" s="105">
        <v>240217.06599999999</v>
      </c>
      <c r="I7" s="105">
        <v>423744.52</v>
      </c>
      <c r="J7" s="105">
        <f>F7-I7</f>
        <v>28323.402999999933</v>
      </c>
      <c r="K7" s="166">
        <f>F7/I7*100</f>
        <v>106.68407534804226</v>
      </c>
      <c r="L7" s="105">
        <f>E7/12*2</f>
        <v>518811.91200000001</v>
      </c>
      <c r="M7" s="105">
        <f>F7-L7</f>
        <v>-66743.98900000006</v>
      </c>
      <c r="N7" s="166">
        <f>F7/L7*100</f>
        <v>87.135224258304987</v>
      </c>
      <c r="O7" s="166">
        <f>F7/E7*100</f>
        <v>14.522537376384165</v>
      </c>
      <c r="P7" s="106">
        <v>524328.19799999997</v>
      </c>
      <c r="Q7" s="107">
        <f>F7-P7</f>
        <v>-72260.275000000023</v>
      </c>
      <c r="R7" s="108">
        <f>F7/P7*100</f>
        <v>86.218502976641361</v>
      </c>
      <c r="S7" s="69"/>
      <c r="T7" s="69"/>
      <c r="U7" s="69">
        <f>S7-T7</f>
        <v>0</v>
      </c>
      <c r="V7" s="70" t="e">
        <f>S7/T7*100</f>
        <v>#DIV/0!</v>
      </c>
    </row>
    <row r="8" spans="1:33" s="75" customFormat="1" ht="64.5" customHeight="1" x14ac:dyDescent="0.25">
      <c r="A8" s="192"/>
      <c r="B8" s="152" t="s">
        <v>162</v>
      </c>
      <c r="C8" s="162" t="s">
        <v>161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10">
        <v>159192.71900000001</v>
      </c>
      <c r="Q8" s="111">
        <f>D8-P8</f>
        <v>-159192.71900000001</v>
      </c>
      <c r="R8" s="112">
        <f>D8/P8*100</f>
        <v>0</v>
      </c>
      <c r="S8" s="73"/>
      <c r="T8" s="73"/>
      <c r="U8" s="73"/>
      <c r="V8" s="74"/>
    </row>
    <row r="9" spans="1:33" s="177" customFormat="1" ht="44.25" customHeight="1" x14ac:dyDescent="0.25">
      <c r="A9" s="192"/>
      <c r="B9" s="194" t="s">
        <v>191</v>
      </c>
      <c r="C9" s="194"/>
      <c r="D9" s="174">
        <f>D7</f>
        <v>3112871.4720000001</v>
      </c>
      <c r="E9" s="174">
        <f>E7</f>
        <v>3112871.4720000001</v>
      </c>
      <c r="F9" s="174">
        <f t="shared" ref="F9:F72" si="4">SUM(G9:H9)</f>
        <v>452067.92299999995</v>
      </c>
      <c r="G9" s="174">
        <f>G7</f>
        <v>211850.85699999999</v>
      </c>
      <c r="H9" s="174">
        <f>H7</f>
        <v>240217.06599999999</v>
      </c>
      <c r="I9" s="174">
        <f>I7</f>
        <v>423744.52</v>
      </c>
      <c r="J9" s="174">
        <f>F9-I9</f>
        <v>28323.402999999933</v>
      </c>
      <c r="K9" s="180">
        <f>F9/I9*100</f>
        <v>106.68407534804226</v>
      </c>
      <c r="L9" s="174">
        <f>E9/12*2</f>
        <v>518811.91200000001</v>
      </c>
      <c r="M9" s="174">
        <f>F9-L9</f>
        <v>-66743.98900000006</v>
      </c>
      <c r="N9" s="180">
        <f>F9/L9*100</f>
        <v>87.135224258304987</v>
      </c>
      <c r="O9" s="180">
        <f>F9/E9*100</f>
        <v>14.522537376384165</v>
      </c>
      <c r="P9" s="174">
        <f>P7-P8</f>
        <v>365135.47899999993</v>
      </c>
      <c r="Q9" s="181">
        <f t="shared" ref="Q9" si="5">F9-P9</f>
        <v>86932.444000000018</v>
      </c>
      <c r="R9" s="182">
        <f t="shared" ref="R9" si="6">F9/P9*100</f>
        <v>123.80827090209989</v>
      </c>
      <c r="S9" s="175"/>
      <c r="T9" s="175"/>
      <c r="U9" s="175"/>
      <c r="V9" s="176"/>
    </row>
    <row r="10" spans="1:33" s="71" customFormat="1" ht="39" x14ac:dyDescent="0.25">
      <c r="A10" s="67">
        <f>A7+1</f>
        <v>2</v>
      </c>
      <c r="B10" s="76" t="s">
        <v>36</v>
      </c>
      <c r="C10" s="68" t="s">
        <v>16</v>
      </c>
      <c r="D10" s="105">
        <v>2500</v>
      </c>
      <c r="E10" s="105">
        <v>2500</v>
      </c>
      <c r="F10" s="106">
        <f t="shared" si="4"/>
        <v>361.64300000000003</v>
      </c>
      <c r="G10" s="105">
        <v>238.74100000000001</v>
      </c>
      <c r="H10" s="105">
        <v>122.902</v>
      </c>
      <c r="I10" s="105">
        <v>361</v>
      </c>
      <c r="J10" s="105">
        <f t="shared" ref="J10:J72" si="7">F10-I10</f>
        <v>0.6430000000000291</v>
      </c>
      <c r="K10" s="166">
        <f t="shared" ref="K10:K72" si="8">F10/I10*100</f>
        <v>100.17811634349032</v>
      </c>
      <c r="L10" s="105">
        <f t="shared" ref="L10:L51" si="9">E10/12*2</f>
        <v>416.66666666666669</v>
      </c>
      <c r="M10" s="105">
        <f t="shared" ref="M10:M72" si="10">F10-L10</f>
        <v>-55.023666666666657</v>
      </c>
      <c r="N10" s="166">
        <f t="shared" ref="N10:N72" si="11">F10/L10*100</f>
        <v>86.794319999999999</v>
      </c>
      <c r="O10" s="166">
        <f t="shared" ref="O10:O72" si="12">F10/E10*100</f>
        <v>14.465720000000001</v>
      </c>
      <c r="P10" s="106">
        <v>74.150000000000006</v>
      </c>
      <c r="Q10" s="107">
        <f t="shared" ref="Q10:Q41" si="13">F10-P10</f>
        <v>287.49300000000005</v>
      </c>
      <c r="R10" s="108">
        <f>F10/P10*100</f>
        <v>487.71813890761973</v>
      </c>
      <c r="S10" s="69"/>
      <c r="T10" s="69"/>
      <c r="U10" s="69">
        <f>P7/0.5</f>
        <v>1048656.3959999999</v>
      </c>
      <c r="V10" s="70">
        <f>T10/U10*100</f>
        <v>0</v>
      </c>
    </row>
    <row r="11" spans="1:33" s="71" customFormat="1" ht="23.25" x14ac:dyDescent="0.25">
      <c r="A11" s="67">
        <v>3</v>
      </c>
      <c r="B11" s="76" t="s">
        <v>99</v>
      </c>
      <c r="C11" s="68" t="s">
        <v>100</v>
      </c>
      <c r="D11" s="105">
        <f>SUM(D12:D15)</f>
        <v>455.8</v>
      </c>
      <c r="E11" s="105">
        <f>SUM(E12:E15)</f>
        <v>455.8</v>
      </c>
      <c r="F11" s="106">
        <f t="shared" si="4"/>
        <v>62.429999999999993</v>
      </c>
      <c r="G11" s="105">
        <f t="shared" ref="G11:I11" si="14">SUM(G12:G15)</f>
        <v>0.97799999999999998</v>
      </c>
      <c r="H11" s="105">
        <f t="shared" si="14"/>
        <v>61.451999999999991</v>
      </c>
      <c r="I11" s="105">
        <f t="shared" si="14"/>
        <v>61.856999999999992</v>
      </c>
      <c r="J11" s="105">
        <f t="shared" si="7"/>
        <v>0.5730000000000004</v>
      </c>
      <c r="K11" s="166">
        <f t="shared" si="8"/>
        <v>100.9263300839032</v>
      </c>
      <c r="L11" s="105">
        <f t="shared" si="9"/>
        <v>75.966666666666669</v>
      </c>
      <c r="M11" s="105">
        <f t="shared" si="10"/>
        <v>-13.536666666666676</v>
      </c>
      <c r="N11" s="166">
        <f t="shared" si="11"/>
        <v>82.180781044317669</v>
      </c>
      <c r="O11" s="166">
        <f t="shared" si="12"/>
        <v>13.69679684071961</v>
      </c>
      <c r="P11" s="106">
        <f>SUM(P12:P15)</f>
        <v>167.827</v>
      </c>
      <c r="Q11" s="107">
        <f t="shared" si="13"/>
        <v>-105.39700000000001</v>
      </c>
      <c r="R11" s="108">
        <f>F11/P11*100</f>
        <v>37.19902041983709</v>
      </c>
      <c r="S11" s="69"/>
      <c r="T11" s="69"/>
      <c r="U11" s="69"/>
      <c r="V11" s="70"/>
    </row>
    <row r="12" spans="1:33" s="75" customFormat="1" ht="39" x14ac:dyDescent="0.25">
      <c r="A12" s="72" t="s">
        <v>101</v>
      </c>
      <c r="B12" s="151" t="s">
        <v>122</v>
      </c>
      <c r="C12" s="161" t="s">
        <v>123</v>
      </c>
      <c r="D12" s="109">
        <v>32</v>
      </c>
      <c r="E12" s="109">
        <v>32</v>
      </c>
      <c r="F12" s="110">
        <f t="shared" si="4"/>
        <v>8.84</v>
      </c>
      <c r="G12" s="109">
        <v>0</v>
      </c>
      <c r="H12" s="109">
        <v>8.84</v>
      </c>
      <c r="I12" s="109">
        <v>8.8000000000000007</v>
      </c>
      <c r="J12" s="109">
        <f t="shared" si="7"/>
        <v>3.9999999999999147E-2</v>
      </c>
      <c r="K12" s="167">
        <f t="shared" si="8"/>
        <v>100.45454545454544</v>
      </c>
      <c r="L12" s="109">
        <f t="shared" si="9"/>
        <v>5.333333333333333</v>
      </c>
      <c r="M12" s="109">
        <f t="shared" si="10"/>
        <v>3.5066666666666668</v>
      </c>
      <c r="N12" s="167">
        <f t="shared" si="11"/>
        <v>165.75</v>
      </c>
      <c r="O12" s="167">
        <f t="shared" si="12"/>
        <v>27.625</v>
      </c>
      <c r="P12" s="110">
        <v>4.2080000000000002</v>
      </c>
      <c r="Q12" s="111">
        <f t="shared" si="13"/>
        <v>4.6319999999999997</v>
      </c>
      <c r="R12" s="112">
        <f>F12/P12*100</f>
        <v>210.07604562737643</v>
      </c>
      <c r="S12" s="73"/>
      <c r="T12" s="73"/>
      <c r="U12" s="73"/>
      <c r="V12" s="74"/>
    </row>
    <row r="13" spans="1:33" s="75" customFormat="1" ht="58.5" x14ac:dyDescent="0.25">
      <c r="A13" s="72" t="s">
        <v>102</v>
      </c>
      <c r="B13" s="151" t="s">
        <v>94</v>
      </c>
      <c r="C13" s="59" t="s">
        <v>95</v>
      </c>
      <c r="D13" s="109">
        <v>305</v>
      </c>
      <c r="E13" s="109">
        <v>305</v>
      </c>
      <c r="F13" s="110">
        <f t="shared" si="4"/>
        <v>35.134999999999998</v>
      </c>
      <c r="G13" s="109">
        <v>0</v>
      </c>
      <c r="H13" s="109">
        <v>35.134999999999998</v>
      </c>
      <c r="I13" s="109">
        <v>35</v>
      </c>
      <c r="J13" s="109">
        <f t="shared" si="7"/>
        <v>0.13499999999999801</v>
      </c>
      <c r="K13" s="167">
        <f t="shared" si="8"/>
        <v>100.38571428571427</v>
      </c>
      <c r="L13" s="109">
        <f t="shared" si="9"/>
        <v>50.833333333333336</v>
      </c>
      <c r="M13" s="109">
        <f t="shared" si="10"/>
        <v>-15.698333333333338</v>
      </c>
      <c r="N13" s="167">
        <f t="shared" si="11"/>
        <v>69.118032786885237</v>
      </c>
      <c r="O13" s="167">
        <f t="shared" si="12"/>
        <v>11.519672131147541</v>
      </c>
      <c r="P13" s="110">
        <v>143.292</v>
      </c>
      <c r="Q13" s="111">
        <f t="shared" si="13"/>
        <v>-108.15700000000001</v>
      </c>
      <c r="R13" s="112">
        <f t="shared" ref="R13:R22" si="15">F13/P13*100</f>
        <v>24.519861541467773</v>
      </c>
    </row>
    <row r="14" spans="1:33" s="75" customFormat="1" ht="39" x14ac:dyDescent="0.25">
      <c r="A14" s="72" t="s">
        <v>103</v>
      </c>
      <c r="B14" s="151" t="s">
        <v>120</v>
      </c>
      <c r="C14" s="59" t="s">
        <v>98</v>
      </c>
      <c r="D14" s="109">
        <v>117</v>
      </c>
      <c r="E14" s="109">
        <v>117</v>
      </c>
      <c r="F14" s="110">
        <f t="shared" si="4"/>
        <v>18.271000000000001</v>
      </c>
      <c r="G14" s="109">
        <v>0.97799999999999998</v>
      </c>
      <c r="H14" s="109">
        <v>17.292999999999999</v>
      </c>
      <c r="I14" s="109">
        <v>17.876999999999999</v>
      </c>
      <c r="J14" s="109">
        <f t="shared" si="7"/>
        <v>0.3940000000000019</v>
      </c>
      <c r="K14" s="167">
        <f t="shared" si="8"/>
        <v>102.20394920848017</v>
      </c>
      <c r="L14" s="109">
        <f t="shared" si="9"/>
        <v>19.5</v>
      </c>
      <c r="M14" s="109">
        <f t="shared" si="10"/>
        <v>-1.2289999999999992</v>
      </c>
      <c r="N14" s="167">
        <f t="shared" si="11"/>
        <v>93.697435897435895</v>
      </c>
      <c r="O14" s="167">
        <f t="shared" si="12"/>
        <v>15.616239316239316</v>
      </c>
      <c r="P14" s="110">
        <v>20.167000000000002</v>
      </c>
      <c r="Q14" s="111">
        <f t="shared" si="13"/>
        <v>-1.8960000000000008</v>
      </c>
      <c r="R14" s="112">
        <f t="shared" si="15"/>
        <v>90.598502504090845</v>
      </c>
    </row>
    <row r="15" spans="1:33" s="75" customFormat="1" ht="39" x14ac:dyDescent="0.25">
      <c r="A15" s="72" t="s">
        <v>124</v>
      </c>
      <c r="B15" s="151" t="s">
        <v>119</v>
      </c>
      <c r="C15" s="59" t="s">
        <v>118</v>
      </c>
      <c r="D15" s="109">
        <v>1.8</v>
      </c>
      <c r="E15" s="109">
        <v>1.8</v>
      </c>
      <c r="F15" s="110">
        <f t="shared" si="4"/>
        <v>0.184</v>
      </c>
      <c r="G15" s="109">
        <v>0</v>
      </c>
      <c r="H15" s="109">
        <v>0.184</v>
      </c>
      <c r="I15" s="109">
        <v>0.18</v>
      </c>
      <c r="J15" s="109">
        <f t="shared" si="7"/>
        <v>4.0000000000000036E-3</v>
      </c>
      <c r="K15" s="167">
        <f t="shared" si="8"/>
        <v>102.22222222222221</v>
      </c>
      <c r="L15" s="109">
        <f t="shared" si="9"/>
        <v>0.3</v>
      </c>
      <c r="M15" s="109">
        <f t="shared" si="10"/>
        <v>-0.11599999999999999</v>
      </c>
      <c r="N15" s="167">
        <f t="shared" si="11"/>
        <v>61.333333333333343</v>
      </c>
      <c r="O15" s="167">
        <f t="shared" si="12"/>
        <v>10.222222222222221</v>
      </c>
      <c r="P15" s="110">
        <v>0.16</v>
      </c>
      <c r="Q15" s="111">
        <f t="shared" si="13"/>
        <v>2.3999999999999994E-2</v>
      </c>
      <c r="R15" s="112">
        <f t="shared" si="15"/>
        <v>114.99999999999999</v>
      </c>
    </row>
    <row r="16" spans="1:33" s="71" customFormat="1" ht="33" customHeight="1" x14ac:dyDescent="0.25">
      <c r="A16" s="67">
        <v>4</v>
      </c>
      <c r="B16" s="94" t="s">
        <v>84</v>
      </c>
      <c r="C16" s="90" t="s">
        <v>83</v>
      </c>
      <c r="D16" s="105">
        <f>D17+D20</f>
        <v>459000</v>
      </c>
      <c r="E16" s="105">
        <f>E17+E20</f>
        <v>459000</v>
      </c>
      <c r="F16" s="106">
        <f t="shared" si="4"/>
        <v>66446.398000000001</v>
      </c>
      <c r="G16" s="105">
        <f t="shared" ref="G16:I16" si="16">G17+G20</f>
        <v>40518.83</v>
      </c>
      <c r="H16" s="105">
        <f t="shared" si="16"/>
        <v>25927.567999999999</v>
      </c>
      <c r="I16" s="105">
        <f t="shared" si="16"/>
        <v>63460</v>
      </c>
      <c r="J16" s="105">
        <f t="shared" si="7"/>
        <v>2986.398000000001</v>
      </c>
      <c r="K16" s="166">
        <f t="shared" si="8"/>
        <v>104.70595335644501</v>
      </c>
      <c r="L16" s="105">
        <f t="shared" si="9"/>
        <v>76500</v>
      </c>
      <c r="M16" s="105">
        <f t="shared" si="10"/>
        <v>-10053.601999999999</v>
      </c>
      <c r="N16" s="166">
        <f t="shared" si="11"/>
        <v>86.858036601307191</v>
      </c>
      <c r="O16" s="166">
        <f t="shared" si="12"/>
        <v>14.4763394335512</v>
      </c>
      <c r="P16" s="106">
        <f>P17+P20</f>
        <v>65188.811000000009</v>
      </c>
      <c r="Q16" s="107">
        <f t="shared" si="13"/>
        <v>1257.5869999999923</v>
      </c>
      <c r="R16" s="108">
        <f t="shared" si="15"/>
        <v>101.92914547866197</v>
      </c>
    </row>
    <row r="17" spans="1:21" s="75" customFormat="1" ht="39" x14ac:dyDescent="0.25">
      <c r="A17" s="72" t="s">
        <v>114</v>
      </c>
      <c r="B17" s="151" t="s">
        <v>148</v>
      </c>
      <c r="C17" s="186" t="s">
        <v>154</v>
      </c>
      <c r="D17" s="109">
        <f>SUM(D18:D19)</f>
        <v>153000</v>
      </c>
      <c r="E17" s="109">
        <f>SUM(E18:E19)</f>
        <v>153000</v>
      </c>
      <c r="F17" s="110">
        <f t="shared" si="4"/>
        <v>23857.394999999997</v>
      </c>
      <c r="G17" s="109">
        <f t="shared" ref="G17:I17" si="17">SUM(G18:G19)</f>
        <v>13410.271999999999</v>
      </c>
      <c r="H17" s="109">
        <f t="shared" si="17"/>
        <v>10447.123</v>
      </c>
      <c r="I17" s="109">
        <f t="shared" si="17"/>
        <v>22860</v>
      </c>
      <c r="J17" s="109">
        <f t="shared" si="7"/>
        <v>997.3949999999968</v>
      </c>
      <c r="K17" s="167">
        <f t="shared" si="8"/>
        <v>104.36305774278213</v>
      </c>
      <c r="L17" s="109">
        <f t="shared" si="9"/>
        <v>25500</v>
      </c>
      <c r="M17" s="109">
        <f t="shared" si="10"/>
        <v>-1642.6050000000032</v>
      </c>
      <c r="N17" s="167">
        <f t="shared" si="11"/>
        <v>93.55841176470588</v>
      </c>
      <c r="O17" s="167">
        <f t="shared" si="12"/>
        <v>15.593068627450979</v>
      </c>
      <c r="P17" s="110">
        <f>SUM(P18:P19)</f>
        <v>19652.859000000004</v>
      </c>
      <c r="Q17" s="111">
        <f t="shared" si="13"/>
        <v>4204.5359999999928</v>
      </c>
      <c r="R17" s="112">
        <f t="shared" si="15"/>
        <v>121.39401702317201</v>
      </c>
    </row>
    <row r="18" spans="1:21" s="75" customFormat="1" ht="39" x14ac:dyDescent="0.25">
      <c r="A18" s="72" t="s">
        <v>144</v>
      </c>
      <c r="B18" s="151" t="s">
        <v>88</v>
      </c>
      <c r="C18" s="186"/>
      <c r="D18" s="109">
        <v>34000</v>
      </c>
      <c r="E18" s="109">
        <v>34000</v>
      </c>
      <c r="F18" s="110">
        <f t="shared" si="4"/>
        <v>3456.5949999999998</v>
      </c>
      <c r="G18" s="109">
        <v>1880.6579999999999</v>
      </c>
      <c r="H18" s="109">
        <v>1575.9369999999999</v>
      </c>
      <c r="I18" s="109">
        <v>3360</v>
      </c>
      <c r="J18" s="109">
        <f t="shared" si="7"/>
        <v>96.5949999999998</v>
      </c>
      <c r="K18" s="167">
        <f t="shared" si="8"/>
        <v>102.87485119047619</v>
      </c>
      <c r="L18" s="109">
        <f t="shared" si="9"/>
        <v>5666.666666666667</v>
      </c>
      <c r="M18" s="109">
        <f t="shared" si="10"/>
        <v>-2210.0716666666672</v>
      </c>
      <c r="N18" s="167">
        <f t="shared" si="11"/>
        <v>60.998735294117644</v>
      </c>
      <c r="O18" s="167">
        <f t="shared" si="12"/>
        <v>10.16645588235294</v>
      </c>
      <c r="P18" s="110">
        <v>1597.722</v>
      </c>
      <c r="Q18" s="111">
        <f t="shared" si="13"/>
        <v>1858.8729999999998</v>
      </c>
      <c r="R18" s="112">
        <f t="shared" si="15"/>
        <v>216.34520899130135</v>
      </c>
      <c r="S18" s="73">
        <f>P18+P19</f>
        <v>19652.859000000004</v>
      </c>
      <c r="T18" s="73">
        <f>F18+F19</f>
        <v>23857.395</v>
      </c>
    </row>
    <row r="19" spans="1:21" s="75" customFormat="1" ht="39" x14ac:dyDescent="0.25">
      <c r="A19" s="72" t="s">
        <v>145</v>
      </c>
      <c r="B19" s="151" t="s">
        <v>89</v>
      </c>
      <c r="C19" s="186"/>
      <c r="D19" s="109">
        <v>119000</v>
      </c>
      <c r="E19" s="109">
        <v>119000</v>
      </c>
      <c r="F19" s="110">
        <f t="shared" si="4"/>
        <v>20400.8</v>
      </c>
      <c r="G19" s="109">
        <v>11529.614</v>
      </c>
      <c r="H19" s="109">
        <v>8871.1859999999997</v>
      </c>
      <c r="I19" s="109">
        <v>19500</v>
      </c>
      <c r="J19" s="109">
        <f t="shared" si="7"/>
        <v>900.79999999999927</v>
      </c>
      <c r="K19" s="167">
        <f t="shared" si="8"/>
        <v>104.61948717948717</v>
      </c>
      <c r="L19" s="109">
        <f t="shared" si="9"/>
        <v>19833.333333333332</v>
      </c>
      <c r="M19" s="109">
        <f t="shared" si="10"/>
        <v>567.46666666666715</v>
      </c>
      <c r="N19" s="167">
        <f t="shared" si="11"/>
        <v>102.86117647058823</v>
      </c>
      <c r="O19" s="167">
        <f t="shared" si="12"/>
        <v>17.143529411764703</v>
      </c>
      <c r="P19" s="110">
        <v>18055.137000000002</v>
      </c>
      <c r="Q19" s="111">
        <f t="shared" si="13"/>
        <v>2345.6629999999968</v>
      </c>
      <c r="R19" s="112">
        <f t="shared" si="15"/>
        <v>112.99166547448516</v>
      </c>
    </row>
    <row r="20" spans="1:21" s="75" customFormat="1" ht="39" x14ac:dyDescent="0.25">
      <c r="A20" s="72" t="s">
        <v>115</v>
      </c>
      <c r="B20" s="151" t="s">
        <v>90</v>
      </c>
      <c r="C20" s="59" t="s">
        <v>56</v>
      </c>
      <c r="D20" s="109">
        <f t="shared" ref="D20:E20" si="18">SUM(D21:D22)</f>
        <v>306000</v>
      </c>
      <c r="E20" s="109">
        <f t="shared" si="18"/>
        <v>306000</v>
      </c>
      <c r="F20" s="110">
        <f t="shared" si="4"/>
        <v>42589.002999999997</v>
      </c>
      <c r="G20" s="109">
        <f t="shared" ref="G20:I20" si="19">SUM(G21:G22)</f>
        <v>27108.558000000001</v>
      </c>
      <c r="H20" s="109">
        <f t="shared" si="19"/>
        <v>15480.445</v>
      </c>
      <c r="I20" s="109">
        <f t="shared" si="19"/>
        <v>40600</v>
      </c>
      <c r="J20" s="109">
        <f t="shared" si="7"/>
        <v>1989.002999999997</v>
      </c>
      <c r="K20" s="167">
        <f t="shared" si="8"/>
        <v>104.89902216748767</v>
      </c>
      <c r="L20" s="109">
        <f t="shared" si="9"/>
        <v>51000</v>
      </c>
      <c r="M20" s="109">
        <f t="shared" si="10"/>
        <v>-8410.997000000003</v>
      </c>
      <c r="N20" s="167">
        <f t="shared" si="11"/>
        <v>83.507849019607832</v>
      </c>
      <c r="O20" s="167">
        <f t="shared" si="12"/>
        <v>13.917974836601307</v>
      </c>
      <c r="P20" s="110">
        <f>P21+P22</f>
        <v>45535.952000000005</v>
      </c>
      <c r="Q20" s="111">
        <f t="shared" si="13"/>
        <v>-2946.9490000000078</v>
      </c>
      <c r="R20" s="112">
        <f t="shared" si="15"/>
        <v>93.528302647543185</v>
      </c>
    </row>
    <row r="21" spans="1:21" s="75" customFormat="1" ht="104.25" customHeight="1" x14ac:dyDescent="0.25">
      <c r="A21" s="72" t="s">
        <v>146</v>
      </c>
      <c r="B21" s="151" t="s">
        <v>129</v>
      </c>
      <c r="C21" s="59">
        <v>14040100</v>
      </c>
      <c r="D21" s="109">
        <v>179000</v>
      </c>
      <c r="E21" s="109">
        <v>179000</v>
      </c>
      <c r="F21" s="110">
        <f t="shared" si="4"/>
        <v>22851.529000000002</v>
      </c>
      <c r="G21" s="109">
        <v>15616.877</v>
      </c>
      <c r="H21" s="109">
        <v>7234.652</v>
      </c>
      <c r="I21" s="109">
        <v>22800</v>
      </c>
      <c r="J21" s="109">
        <f t="shared" si="7"/>
        <v>51.52900000000227</v>
      </c>
      <c r="K21" s="167">
        <f t="shared" si="8"/>
        <v>100.22600438596491</v>
      </c>
      <c r="L21" s="109">
        <f t="shared" si="9"/>
        <v>29833.333333333332</v>
      </c>
      <c r="M21" s="109">
        <f t="shared" si="10"/>
        <v>-6981.8043333333299</v>
      </c>
      <c r="N21" s="167">
        <f t="shared" si="11"/>
        <v>76.597303910614528</v>
      </c>
      <c r="O21" s="167">
        <f t="shared" si="12"/>
        <v>12.766217318435755</v>
      </c>
      <c r="P21" s="110">
        <v>26583.135000000002</v>
      </c>
      <c r="Q21" s="111">
        <f t="shared" si="13"/>
        <v>-3731.6059999999998</v>
      </c>
      <c r="R21" s="112">
        <f t="shared" si="15"/>
        <v>85.962505927160208</v>
      </c>
    </row>
    <row r="22" spans="1:21" s="75" customFormat="1" ht="65.25" customHeight="1" x14ac:dyDescent="0.25">
      <c r="A22" s="72" t="s">
        <v>147</v>
      </c>
      <c r="B22" s="151" t="s">
        <v>130</v>
      </c>
      <c r="C22" s="59">
        <v>14040200</v>
      </c>
      <c r="D22" s="109">
        <v>127000</v>
      </c>
      <c r="E22" s="109">
        <v>127000</v>
      </c>
      <c r="F22" s="110">
        <f t="shared" si="4"/>
        <v>19737.474000000002</v>
      </c>
      <c r="G22" s="109">
        <v>11491.681</v>
      </c>
      <c r="H22" s="109">
        <v>8245.7929999999997</v>
      </c>
      <c r="I22" s="109">
        <v>17800</v>
      </c>
      <c r="J22" s="109">
        <f t="shared" si="7"/>
        <v>1937.474000000002</v>
      </c>
      <c r="K22" s="167">
        <f t="shared" si="8"/>
        <v>110.88468539325844</v>
      </c>
      <c r="L22" s="109">
        <f t="shared" si="9"/>
        <v>21166.666666666668</v>
      </c>
      <c r="M22" s="109">
        <f t="shared" si="10"/>
        <v>-1429.1926666666659</v>
      </c>
      <c r="N22" s="167">
        <f t="shared" si="11"/>
        <v>93.247908661417327</v>
      </c>
      <c r="O22" s="167">
        <f t="shared" si="12"/>
        <v>15.541318110236221</v>
      </c>
      <c r="P22" s="110">
        <v>18952.816999999999</v>
      </c>
      <c r="Q22" s="111">
        <f t="shared" si="13"/>
        <v>784.65700000000288</v>
      </c>
      <c r="R22" s="112">
        <f t="shared" si="15"/>
        <v>104.14005474753438</v>
      </c>
    </row>
    <row r="23" spans="1:21" s="95" customFormat="1" ht="23.25" hidden="1" x14ac:dyDescent="0.25">
      <c r="A23" s="67">
        <v>5</v>
      </c>
      <c r="B23" s="76" t="s">
        <v>131</v>
      </c>
      <c r="C23" s="68" t="s">
        <v>132</v>
      </c>
      <c r="D23" s="105">
        <v>0</v>
      </c>
      <c r="E23" s="105">
        <v>0</v>
      </c>
      <c r="F23" s="106">
        <f t="shared" si="4"/>
        <v>0</v>
      </c>
      <c r="G23" s="105">
        <v>0</v>
      </c>
      <c r="H23" s="105"/>
      <c r="I23" s="105"/>
      <c r="J23" s="105">
        <f t="shared" si="7"/>
        <v>0</v>
      </c>
      <c r="K23" s="166"/>
      <c r="L23" s="105">
        <f t="shared" si="9"/>
        <v>0</v>
      </c>
      <c r="M23" s="105">
        <f t="shared" si="10"/>
        <v>0</v>
      </c>
      <c r="N23" s="166"/>
      <c r="O23" s="166"/>
      <c r="P23" s="106"/>
      <c r="Q23" s="107">
        <f t="shared" si="13"/>
        <v>0</v>
      </c>
      <c r="R23" s="108"/>
      <c r="S23" s="131"/>
      <c r="T23" s="131"/>
    </row>
    <row r="24" spans="1:21" s="95" customFormat="1" ht="39" x14ac:dyDescent="0.25">
      <c r="A24" s="67">
        <v>5</v>
      </c>
      <c r="B24" s="76" t="s">
        <v>128</v>
      </c>
      <c r="C24" s="68" t="s">
        <v>38</v>
      </c>
      <c r="D24" s="105">
        <f>D25+D26+D27+D29+D28</f>
        <v>1522620.5</v>
      </c>
      <c r="E24" s="105">
        <f>E25+E26+E27+E29+E28</f>
        <v>1522620.5</v>
      </c>
      <c r="F24" s="106">
        <f t="shared" si="4"/>
        <v>332598.141</v>
      </c>
      <c r="G24" s="105">
        <f t="shared" ref="G24:I24" si="20">G25+G26+G27+G29+G28</f>
        <v>166303.29399999999</v>
      </c>
      <c r="H24" s="105">
        <f t="shared" si="20"/>
        <v>166294.84700000001</v>
      </c>
      <c r="I24" s="105">
        <f t="shared" si="20"/>
        <v>327823.09100000001</v>
      </c>
      <c r="J24" s="105">
        <f t="shared" si="7"/>
        <v>4775.0499999999884</v>
      </c>
      <c r="K24" s="166">
        <f t="shared" si="8"/>
        <v>101.45659355033048</v>
      </c>
      <c r="L24" s="105">
        <f t="shared" si="9"/>
        <v>253770.08333333334</v>
      </c>
      <c r="M24" s="105">
        <f t="shared" si="10"/>
        <v>78828.05766666666</v>
      </c>
      <c r="N24" s="166">
        <f t="shared" si="11"/>
        <v>131.06278590101738</v>
      </c>
      <c r="O24" s="166">
        <f t="shared" si="12"/>
        <v>21.843797650169559</v>
      </c>
      <c r="P24" s="106">
        <f t="shared" ref="P24" si="21">P25+P26+P27+P29+P28</f>
        <v>233503.644</v>
      </c>
      <c r="Q24" s="107">
        <f t="shared" si="13"/>
        <v>99094.497000000003</v>
      </c>
      <c r="R24" s="108">
        <f t="shared" ref="R24:R30" si="22">F24/P24*100</f>
        <v>142.43809445646167</v>
      </c>
      <c r="S24" s="131">
        <f>P26+P27+P25</f>
        <v>65976.781999999992</v>
      </c>
      <c r="T24" s="131">
        <f>F25+F26+F27</f>
        <v>89751.046999999991</v>
      </c>
    </row>
    <row r="25" spans="1:21" s="97" customFormat="1" ht="23.25" x14ac:dyDescent="0.25">
      <c r="A25" s="96" t="s">
        <v>166</v>
      </c>
      <c r="B25" s="152" t="s">
        <v>57</v>
      </c>
      <c r="C25" s="187" t="s">
        <v>44</v>
      </c>
      <c r="D25" s="109">
        <f>1130+29500+34000+106300</f>
        <v>170930</v>
      </c>
      <c r="E25" s="109">
        <f>1130+29500+34000+106300</f>
        <v>170930</v>
      </c>
      <c r="F25" s="110">
        <f t="shared" si="4"/>
        <v>35341.071000000004</v>
      </c>
      <c r="G25" s="109">
        <v>22984.595000000001</v>
      </c>
      <c r="H25" s="109">
        <v>12356.476000000001</v>
      </c>
      <c r="I25" s="109">
        <v>34510.788999999997</v>
      </c>
      <c r="J25" s="109">
        <f t="shared" si="7"/>
        <v>830.28200000000652</v>
      </c>
      <c r="K25" s="167">
        <f t="shared" si="8"/>
        <v>102.40586212039373</v>
      </c>
      <c r="L25" s="109">
        <f t="shared" si="9"/>
        <v>28488.333333333332</v>
      </c>
      <c r="M25" s="109">
        <f t="shared" si="10"/>
        <v>6852.7376666666714</v>
      </c>
      <c r="N25" s="167">
        <f t="shared" si="11"/>
        <v>124.0545404551571</v>
      </c>
      <c r="O25" s="167">
        <f t="shared" si="12"/>
        <v>20.675756742526183</v>
      </c>
      <c r="P25" s="110">
        <v>22163.073</v>
      </c>
      <c r="Q25" s="111">
        <f t="shared" si="13"/>
        <v>13177.998000000003</v>
      </c>
      <c r="R25" s="112">
        <f t="shared" si="22"/>
        <v>159.45925458983058</v>
      </c>
    </row>
    <row r="26" spans="1:21" s="97" customFormat="1" ht="23.25" x14ac:dyDescent="0.25">
      <c r="A26" s="72" t="s">
        <v>167</v>
      </c>
      <c r="B26" s="152" t="s">
        <v>7</v>
      </c>
      <c r="C26" s="187"/>
      <c r="D26" s="109">
        <f>139000+145000+28500+14000</f>
        <v>326500</v>
      </c>
      <c r="E26" s="109">
        <f>139000+145000+28500+14000</f>
        <v>326500</v>
      </c>
      <c r="F26" s="110">
        <f t="shared" si="4"/>
        <v>53801.434999999998</v>
      </c>
      <c r="G26" s="109">
        <v>22702.335999999999</v>
      </c>
      <c r="H26" s="109">
        <v>31099.098999999998</v>
      </c>
      <c r="I26" s="109">
        <v>51495</v>
      </c>
      <c r="J26" s="109">
        <f t="shared" si="7"/>
        <v>2306.4349999999977</v>
      </c>
      <c r="K26" s="167">
        <f t="shared" si="8"/>
        <v>104.47894941256433</v>
      </c>
      <c r="L26" s="109">
        <f t="shared" si="9"/>
        <v>54416.666666666664</v>
      </c>
      <c r="M26" s="109">
        <f t="shared" si="10"/>
        <v>-615.23166666666657</v>
      </c>
      <c r="N26" s="167">
        <f t="shared" si="11"/>
        <v>98.869405819295565</v>
      </c>
      <c r="O26" s="167">
        <f t="shared" si="12"/>
        <v>16.478234303215924</v>
      </c>
      <c r="P26" s="110">
        <v>43535.733999999997</v>
      </c>
      <c r="Q26" s="111">
        <f t="shared" si="13"/>
        <v>10265.701000000001</v>
      </c>
      <c r="R26" s="112">
        <f t="shared" si="22"/>
        <v>123.57994239858228</v>
      </c>
    </row>
    <row r="27" spans="1:21" s="97" customFormat="1" ht="23.25" x14ac:dyDescent="0.25">
      <c r="A27" s="72" t="s">
        <v>168</v>
      </c>
      <c r="B27" s="152" t="s">
        <v>58</v>
      </c>
      <c r="C27" s="187"/>
      <c r="D27" s="109">
        <f>1000+980.5</f>
        <v>1980.5</v>
      </c>
      <c r="E27" s="109">
        <f>1000+980.5</f>
        <v>1980.5</v>
      </c>
      <c r="F27" s="110">
        <f t="shared" si="4"/>
        <v>608.54099999999994</v>
      </c>
      <c r="G27" s="109">
        <v>305.23899999999998</v>
      </c>
      <c r="H27" s="109">
        <v>303.30200000000002</v>
      </c>
      <c r="I27" s="109">
        <v>599</v>
      </c>
      <c r="J27" s="109">
        <f t="shared" si="7"/>
        <v>9.54099999999994</v>
      </c>
      <c r="K27" s="167">
        <f t="shared" si="8"/>
        <v>101.59282136894822</v>
      </c>
      <c r="L27" s="109">
        <f t="shared" si="9"/>
        <v>330.08333333333331</v>
      </c>
      <c r="M27" s="109">
        <f t="shared" si="10"/>
        <v>278.45766666666663</v>
      </c>
      <c r="N27" s="167">
        <f t="shared" si="11"/>
        <v>184.35980812926027</v>
      </c>
      <c r="O27" s="167">
        <f t="shared" si="12"/>
        <v>30.726634688210048</v>
      </c>
      <c r="P27" s="110">
        <v>277.97500000000002</v>
      </c>
      <c r="Q27" s="111">
        <f t="shared" si="13"/>
        <v>330.56599999999992</v>
      </c>
      <c r="R27" s="112">
        <f t="shared" si="22"/>
        <v>218.91932727763285</v>
      </c>
      <c r="S27" s="112">
        <f>100-R27</f>
        <v>-118.91932727763285</v>
      </c>
      <c r="T27" s="98"/>
      <c r="U27" s="99" t="e">
        <f>F25/#REF!*100</f>
        <v>#REF!</v>
      </c>
    </row>
    <row r="28" spans="1:21" s="101" customFormat="1" ht="23.25" x14ac:dyDescent="0.25">
      <c r="A28" s="72" t="s">
        <v>169</v>
      </c>
      <c r="B28" s="152" t="s">
        <v>40</v>
      </c>
      <c r="C28" s="100" t="s">
        <v>39</v>
      </c>
      <c r="D28" s="109">
        <v>2710</v>
      </c>
      <c r="E28" s="109">
        <v>2710</v>
      </c>
      <c r="F28" s="110">
        <f t="shared" si="4"/>
        <v>593.05899999999997</v>
      </c>
      <c r="G28" s="109">
        <v>229.9</v>
      </c>
      <c r="H28" s="109">
        <v>363.15899999999999</v>
      </c>
      <c r="I28" s="109">
        <v>578</v>
      </c>
      <c r="J28" s="109">
        <f t="shared" si="7"/>
        <v>15.058999999999969</v>
      </c>
      <c r="K28" s="167">
        <f t="shared" si="8"/>
        <v>102.6053633217993</v>
      </c>
      <c r="L28" s="109">
        <f t="shared" si="9"/>
        <v>451.66666666666669</v>
      </c>
      <c r="M28" s="109">
        <f t="shared" si="10"/>
        <v>141.39233333333328</v>
      </c>
      <c r="N28" s="167">
        <f t="shared" si="11"/>
        <v>131.30457564575644</v>
      </c>
      <c r="O28" s="167">
        <f t="shared" si="12"/>
        <v>21.884095940959408</v>
      </c>
      <c r="P28" s="110">
        <v>415.36500000000001</v>
      </c>
      <c r="Q28" s="109">
        <f t="shared" si="13"/>
        <v>177.69399999999996</v>
      </c>
      <c r="R28" s="112">
        <f t="shared" si="22"/>
        <v>142.78020536154946</v>
      </c>
    </row>
    <row r="29" spans="1:21" s="97" customFormat="1" ht="23.25" x14ac:dyDescent="0.25">
      <c r="A29" s="72" t="s">
        <v>170</v>
      </c>
      <c r="B29" s="152" t="s">
        <v>33</v>
      </c>
      <c r="C29" s="162" t="s">
        <v>34</v>
      </c>
      <c r="D29" s="109">
        <v>1020500</v>
      </c>
      <c r="E29" s="109">
        <v>1020500</v>
      </c>
      <c r="F29" s="110">
        <f t="shared" si="4"/>
        <v>242254.035</v>
      </c>
      <c r="G29" s="109">
        <v>120081.224</v>
      </c>
      <c r="H29" s="109">
        <v>122172.811</v>
      </c>
      <c r="I29" s="109">
        <v>240640.302</v>
      </c>
      <c r="J29" s="109">
        <f t="shared" si="7"/>
        <v>1613.7330000000075</v>
      </c>
      <c r="K29" s="167">
        <f t="shared" si="8"/>
        <v>100.67059964045424</v>
      </c>
      <c r="L29" s="109">
        <f t="shared" si="9"/>
        <v>170083.33333333334</v>
      </c>
      <c r="M29" s="109">
        <f t="shared" si="10"/>
        <v>72170.70166666666</v>
      </c>
      <c r="N29" s="167">
        <f t="shared" si="11"/>
        <v>142.43255365017149</v>
      </c>
      <c r="O29" s="167">
        <f t="shared" si="12"/>
        <v>23.738758941695249</v>
      </c>
      <c r="P29" s="110">
        <v>167111.497</v>
      </c>
      <c r="Q29" s="111">
        <f t="shared" si="13"/>
        <v>75142.538</v>
      </c>
      <c r="R29" s="112">
        <f t="shared" si="22"/>
        <v>144.96551066142385</v>
      </c>
      <c r="T29" s="98"/>
      <c r="U29" s="99" t="e">
        <f>F29/#REF!*100</f>
        <v>#REF!</v>
      </c>
    </row>
    <row r="30" spans="1:21" s="71" customFormat="1" ht="39" x14ac:dyDescent="0.25">
      <c r="A30" s="67">
        <v>6</v>
      </c>
      <c r="B30" s="76" t="s">
        <v>46</v>
      </c>
      <c r="C30" s="68" t="s">
        <v>17</v>
      </c>
      <c r="D30" s="105">
        <v>1900</v>
      </c>
      <c r="E30" s="105">
        <v>1900</v>
      </c>
      <c r="F30" s="106">
        <f t="shared" si="4"/>
        <v>132.346</v>
      </c>
      <c r="G30" s="105">
        <v>73</v>
      </c>
      <c r="H30" s="105">
        <v>59.345999999999997</v>
      </c>
      <c r="I30" s="105">
        <v>132</v>
      </c>
      <c r="J30" s="105">
        <f t="shared" si="7"/>
        <v>0.34600000000000364</v>
      </c>
      <c r="K30" s="166">
        <f t="shared" si="8"/>
        <v>100.26212121212122</v>
      </c>
      <c r="L30" s="105">
        <f t="shared" si="9"/>
        <v>316.66666666666669</v>
      </c>
      <c r="M30" s="105">
        <f t="shared" si="10"/>
        <v>-184.32066666666668</v>
      </c>
      <c r="N30" s="166">
        <f t="shared" si="11"/>
        <v>41.793473684210525</v>
      </c>
      <c r="O30" s="166">
        <f t="shared" si="12"/>
        <v>6.9655789473684209</v>
      </c>
      <c r="P30" s="106">
        <v>10.423</v>
      </c>
      <c r="Q30" s="107">
        <f t="shared" si="13"/>
        <v>121.923</v>
      </c>
      <c r="R30" s="108">
        <f t="shared" si="22"/>
        <v>1269.7495922479134</v>
      </c>
      <c r="S30" s="70">
        <f>100-R30</f>
        <v>-1169.7495922479134</v>
      </c>
    </row>
    <row r="31" spans="1:21" s="71" customFormat="1" ht="23.25" x14ac:dyDescent="0.25">
      <c r="A31" s="67">
        <f t="shared" ref="A31:A39" si="23">A30+1</f>
        <v>7</v>
      </c>
      <c r="B31" s="76" t="s">
        <v>68</v>
      </c>
      <c r="C31" s="68" t="s">
        <v>67</v>
      </c>
      <c r="D31" s="105">
        <v>20000</v>
      </c>
      <c r="E31" s="105">
        <v>20000</v>
      </c>
      <c r="F31" s="106">
        <f t="shared" si="4"/>
        <v>750.99099999999999</v>
      </c>
      <c r="G31" s="105">
        <v>0</v>
      </c>
      <c r="H31" s="105">
        <v>750.99099999999999</v>
      </c>
      <c r="I31" s="105">
        <v>0</v>
      </c>
      <c r="J31" s="105">
        <f t="shared" si="7"/>
        <v>750.99099999999999</v>
      </c>
      <c r="K31" s="166"/>
      <c r="L31" s="105">
        <f t="shared" si="9"/>
        <v>3333.3333333333335</v>
      </c>
      <c r="M31" s="105">
        <f t="shared" si="10"/>
        <v>-2582.3423333333335</v>
      </c>
      <c r="N31" s="166">
        <f t="shared" si="11"/>
        <v>22.529729999999997</v>
      </c>
      <c r="O31" s="166">
        <f t="shared" si="12"/>
        <v>3.7549550000000003</v>
      </c>
      <c r="P31" s="106">
        <v>0</v>
      </c>
      <c r="Q31" s="107">
        <f t="shared" si="13"/>
        <v>750.99099999999999</v>
      </c>
      <c r="R31" s="108"/>
    </row>
    <row r="32" spans="1:21" s="71" customFormat="1" ht="23.25" x14ac:dyDescent="0.25">
      <c r="A32" s="67">
        <f t="shared" si="23"/>
        <v>8</v>
      </c>
      <c r="B32" s="76" t="s">
        <v>8</v>
      </c>
      <c r="C32" s="68" t="s">
        <v>18</v>
      </c>
      <c r="D32" s="105">
        <v>500</v>
      </c>
      <c r="E32" s="105">
        <v>500</v>
      </c>
      <c r="F32" s="106">
        <f t="shared" si="4"/>
        <v>91.486000000000004</v>
      </c>
      <c r="G32" s="105">
        <v>0</v>
      </c>
      <c r="H32" s="105">
        <v>91.486000000000004</v>
      </c>
      <c r="I32" s="105">
        <v>91</v>
      </c>
      <c r="J32" s="105">
        <f t="shared" si="7"/>
        <v>0.48600000000000421</v>
      </c>
      <c r="K32" s="166">
        <f t="shared" si="8"/>
        <v>100.53406593406594</v>
      </c>
      <c r="L32" s="105">
        <f t="shared" si="9"/>
        <v>83.333333333333329</v>
      </c>
      <c r="M32" s="105">
        <f t="shared" si="10"/>
        <v>8.1526666666666756</v>
      </c>
      <c r="N32" s="166">
        <f t="shared" si="11"/>
        <v>109.78320000000001</v>
      </c>
      <c r="O32" s="166">
        <f t="shared" si="12"/>
        <v>18.2972</v>
      </c>
      <c r="P32" s="106">
        <v>157.04300000000001</v>
      </c>
      <c r="Q32" s="107">
        <f t="shared" si="13"/>
        <v>-65.557000000000002</v>
      </c>
      <c r="R32" s="108">
        <f t="shared" ref="R32:R37" si="24">F32/P32*100</f>
        <v>58.255382283833093</v>
      </c>
    </row>
    <row r="33" spans="1:22" s="71" customFormat="1" ht="78" x14ac:dyDescent="0.25">
      <c r="A33" s="67">
        <f t="shared" si="23"/>
        <v>9</v>
      </c>
      <c r="B33" s="158" t="s">
        <v>85</v>
      </c>
      <c r="C33" s="91" t="s">
        <v>86</v>
      </c>
      <c r="D33" s="105">
        <v>5</v>
      </c>
      <c r="E33" s="105">
        <v>5</v>
      </c>
      <c r="F33" s="106">
        <f t="shared" si="4"/>
        <v>0.30599999999999999</v>
      </c>
      <c r="G33" s="105">
        <v>0</v>
      </c>
      <c r="H33" s="105">
        <v>0.30599999999999999</v>
      </c>
      <c r="I33" s="105">
        <v>0</v>
      </c>
      <c r="J33" s="105">
        <f t="shared" si="7"/>
        <v>0.30599999999999999</v>
      </c>
      <c r="K33" s="166"/>
      <c r="L33" s="105">
        <f t="shared" si="9"/>
        <v>0.83333333333333337</v>
      </c>
      <c r="M33" s="105">
        <f t="shared" si="10"/>
        <v>-0.52733333333333343</v>
      </c>
      <c r="N33" s="166">
        <f t="shared" si="11"/>
        <v>36.72</v>
      </c>
      <c r="O33" s="166">
        <f t="shared" si="12"/>
        <v>6.12</v>
      </c>
      <c r="P33" s="106">
        <v>7.4999999999999997E-2</v>
      </c>
      <c r="Q33" s="107">
        <f t="shared" si="13"/>
        <v>0.23099999999999998</v>
      </c>
      <c r="R33" s="108">
        <f t="shared" si="24"/>
        <v>408</v>
      </c>
    </row>
    <row r="34" spans="1:22" s="71" customFormat="1" ht="23.25" x14ac:dyDescent="0.25">
      <c r="A34" s="67">
        <f t="shared" si="23"/>
        <v>10</v>
      </c>
      <c r="B34" s="120" t="s">
        <v>30</v>
      </c>
      <c r="C34" s="68" t="s">
        <v>24</v>
      </c>
      <c r="D34" s="105">
        <v>16000</v>
      </c>
      <c r="E34" s="105">
        <v>16000</v>
      </c>
      <c r="F34" s="106">
        <f t="shared" si="4"/>
        <v>2430.1930000000002</v>
      </c>
      <c r="G34" s="105">
        <v>1249.509</v>
      </c>
      <c r="H34" s="105">
        <v>1180.684</v>
      </c>
      <c r="I34" s="105">
        <v>2360</v>
      </c>
      <c r="J34" s="105">
        <f t="shared" si="7"/>
        <v>70.193000000000211</v>
      </c>
      <c r="K34" s="166">
        <f t="shared" si="8"/>
        <v>102.97427966101695</v>
      </c>
      <c r="L34" s="105">
        <f t="shared" si="9"/>
        <v>2666.6666666666665</v>
      </c>
      <c r="M34" s="105">
        <f t="shared" si="10"/>
        <v>-236.4736666666663</v>
      </c>
      <c r="N34" s="166">
        <f t="shared" si="11"/>
        <v>91.132237500000016</v>
      </c>
      <c r="O34" s="166">
        <f t="shared" si="12"/>
        <v>15.188706250000001</v>
      </c>
      <c r="P34" s="106">
        <v>1754.761</v>
      </c>
      <c r="Q34" s="107">
        <f t="shared" si="13"/>
        <v>675.43200000000024</v>
      </c>
      <c r="R34" s="108">
        <f t="shared" si="24"/>
        <v>138.49139569434243</v>
      </c>
      <c r="S34" s="70">
        <f>100-R34</f>
        <v>-38.49139569434243</v>
      </c>
    </row>
    <row r="35" spans="1:22" s="71" customFormat="1" ht="39" x14ac:dyDescent="0.25">
      <c r="A35" s="67">
        <f t="shared" si="23"/>
        <v>11</v>
      </c>
      <c r="B35" s="120" t="s">
        <v>78</v>
      </c>
      <c r="C35" s="68" t="s">
        <v>77</v>
      </c>
      <c r="D35" s="105">
        <v>760</v>
      </c>
      <c r="E35" s="105">
        <v>760</v>
      </c>
      <c r="F35" s="106">
        <f t="shared" si="4"/>
        <v>125.8</v>
      </c>
      <c r="G35" s="105">
        <v>6.8</v>
      </c>
      <c r="H35" s="105">
        <v>119</v>
      </c>
      <c r="I35" s="105">
        <v>125</v>
      </c>
      <c r="J35" s="105">
        <f t="shared" si="7"/>
        <v>0.79999999999999716</v>
      </c>
      <c r="K35" s="166">
        <f t="shared" si="8"/>
        <v>100.64</v>
      </c>
      <c r="L35" s="105">
        <f t="shared" si="9"/>
        <v>126.66666666666667</v>
      </c>
      <c r="M35" s="105">
        <f t="shared" si="10"/>
        <v>-0.86666666666667425</v>
      </c>
      <c r="N35" s="166">
        <f t="shared" si="11"/>
        <v>99.315789473684205</v>
      </c>
      <c r="O35" s="166">
        <f t="shared" si="12"/>
        <v>16.55263157894737</v>
      </c>
      <c r="P35" s="106">
        <v>133</v>
      </c>
      <c r="Q35" s="107">
        <f t="shared" si="13"/>
        <v>-7.2000000000000028</v>
      </c>
      <c r="R35" s="108">
        <f t="shared" si="24"/>
        <v>94.586466165413526</v>
      </c>
    </row>
    <row r="36" spans="1:22" s="71" customFormat="1" ht="58.5" x14ac:dyDescent="0.25">
      <c r="A36" s="67">
        <f t="shared" si="23"/>
        <v>12</v>
      </c>
      <c r="B36" s="120" t="s">
        <v>177</v>
      </c>
      <c r="C36" s="68" t="s">
        <v>104</v>
      </c>
      <c r="D36" s="105">
        <v>21300</v>
      </c>
      <c r="E36" s="105">
        <v>21300</v>
      </c>
      <c r="F36" s="106">
        <f t="shared" si="4"/>
        <v>4006.5990000000002</v>
      </c>
      <c r="G36" s="105">
        <v>1536.7550000000001</v>
      </c>
      <c r="H36" s="105">
        <v>2469.8440000000001</v>
      </c>
      <c r="I36" s="105">
        <v>3880</v>
      </c>
      <c r="J36" s="105">
        <f t="shared" si="7"/>
        <v>126.59900000000016</v>
      </c>
      <c r="K36" s="166">
        <f t="shared" si="8"/>
        <v>103.26286082474228</v>
      </c>
      <c r="L36" s="105">
        <f t="shared" si="9"/>
        <v>3550</v>
      </c>
      <c r="M36" s="105">
        <f t="shared" si="10"/>
        <v>456.59900000000016</v>
      </c>
      <c r="N36" s="166">
        <f t="shared" si="11"/>
        <v>112.86194366197184</v>
      </c>
      <c r="O36" s="166">
        <f t="shared" si="12"/>
        <v>18.81032394366197</v>
      </c>
      <c r="P36" s="106">
        <v>3211.5190000000002</v>
      </c>
      <c r="Q36" s="107">
        <f t="shared" si="13"/>
        <v>795.07999999999993</v>
      </c>
      <c r="R36" s="108">
        <f t="shared" si="24"/>
        <v>124.75713206118351</v>
      </c>
    </row>
    <row r="37" spans="1:22" s="71" customFormat="1" ht="58.5" x14ac:dyDescent="0.25">
      <c r="A37" s="67">
        <f>A36+1</f>
        <v>13</v>
      </c>
      <c r="B37" s="120" t="s">
        <v>134</v>
      </c>
      <c r="C37" s="68" t="s">
        <v>133</v>
      </c>
      <c r="D37" s="105">
        <v>3800</v>
      </c>
      <c r="E37" s="105">
        <v>3800</v>
      </c>
      <c r="F37" s="106">
        <f t="shared" si="4"/>
        <v>243.47800000000001</v>
      </c>
      <c r="G37" s="105">
        <v>143.596</v>
      </c>
      <c r="H37" s="105">
        <v>99.882000000000005</v>
      </c>
      <c r="I37" s="105">
        <v>240</v>
      </c>
      <c r="J37" s="105">
        <f t="shared" si="7"/>
        <v>3.4780000000000086</v>
      </c>
      <c r="K37" s="166">
        <f t="shared" si="8"/>
        <v>101.44916666666668</v>
      </c>
      <c r="L37" s="105">
        <f t="shared" si="9"/>
        <v>633.33333333333337</v>
      </c>
      <c r="M37" s="105">
        <f t="shared" si="10"/>
        <v>-389.85533333333336</v>
      </c>
      <c r="N37" s="166">
        <f t="shared" si="11"/>
        <v>38.443894736842104</v>
      </c>
      <c r="O37" s="166">
        <f t="shared" si="12"/>
        <v>6.4073157894736843</v>
      </c>
      <c r="P37" s="106">
        <v>501.57299999999998</v>
      </c>
      <c r="Q37" s="107">
        <f t="shared" si="13"/>
        <v>-258.09499999999997</v>
      </c>
      <c r="R37" s="108">
        <f t="shared" si="24"/>
        <v>48.542884086663364</v>
      </c>
    </row>
    <row r="38" spans="1:22" s="71" customFormat="1" ht="64.5" customHeight="1" x14ac:dyDescent="0.25">
      <c r="A38" s="67">
        <f t="shared" si="23"/>
        <v>14</v>
      </c>
      <c r="B38" s="120" t="s">
        <v>125</v>
      </c>
      <c r="C38" s="68" t="s">
        <v>126</v>
      </c>
      <c r="D38" s="105">
        <v>50</v>
      </c>
      <c r="E38" s="105">
        <v>50</v>
      </c>
      <c r="F38" s="106">
        <f t="shared" si="4"/>
        <v>6.39</v>
      </c>
      <c r="G38" s="105">
        <v>3.55</v>
      </c>
      <c r="H38" s="105">
        <v>2.84</v>
      </c>
      <c r="I38" s="105">
        <v>6.3</v>
      </c>
      <c r="J38" s="105">
        <f t="shared" si="7"/>
        <v>8.9999999999999858E-2</v>
      </c>
      <c r="K38" s="166">
        <f t="shared" si="8"/>
        <v>101.42857142857142</v>
      </c>
      <c r="L38" s="105">
        <f t="shared" si="9"/>
        <v>8.3333333333333339</v>
      </c>
      <c r="M38" s="105">
        <f t="shared" si="10"/>
        <v>-1.9433333333333342</v>
      </c>
      <c r="N38" s="166">
        <f t="shared" si="11"/>
        <v>76.679999999999993</v>
      </c>
      <c r="O38" s="166">
        <f t="shared" si="12"/>
        <v>12.78</v>
      </c>
      <c r="P38" s="106">
        <v>7.3500000000000005</v>
      </c>
      <c r="Q38" s="107">
        <f t="shared" si="13"/>
        <v>-0.96000000000000085</v>
      </c>
      <c r="R38" s="108">
        <f t="shared" ref="R38:R46" si="25">F38/P38*100</f>
        <v>86.938775510204067</v>
      </c>
    </row>
    <row r="39" spans="1:22" s="71" customFormat="1" ht="23.25" x14ac:dyDescent="0.25">
      <c r="A39" s="67">
        <f t="shared" si="23"/>
        <v>15</v>
      </c>
      <c r="B39" s="120" t="s">
        <v>80</v>
      </c>
      <c r="C39" s="68" t="s">
        <v>79</v>
      </c>
      <c r="D39" s="105">
        <f>SUM(D40:D43)</f>
        <v>40666</v>
      </c>
      <c r="E39" s="105">
        <f>SUM(E40:E43)</f>
        <v>40666</v>
      </c>
      <c r="F39" s="106">
        <f t="shared" si="4"/>
        <v>7655.7679999999991</v>
      </c>
      <c r="G39" s="105">
        <f t="shared" ref="G39:I39" si="26">SUM(G40:G43)</f>
        <v>1954.4269999999999</v>
      </c>
      <c r="H39" s="105">
        <f t="shared" si="26"/>
        <v>5701.3409999999994</v>
      </c>
      <c r="I39" s="105">
        <f t="shared" si="26"/>
        <v>7401</v>
      </c>
      <c r="J39" s="105">
        <f t="shared" si="7"/>
        <v>254.76799999999912</v>
      </c>
      <c r="K39" s="166">
        <f t="shared" si="8"/>
        <v>103.44234562896905</v>
      </c>
      <c r="L39" s="105">
        <f t="shared" si="9"/>
        <v>6777.666666666667</v>
      </c>
      <c r="M39" s="105">
        <f t="shared" si="10"/>
        <v>878.10133333333215</v>
      </c>
      <c r="N39" s="166">
        <f t="shared" si="11"/>
        <v>112.95580583288249</v>
      </c>
      <c r="O39" s="166">
        <f t="shared" si="12"/>
        <v>18.825967638813747</v>
      </c>
      <c r="P39" s="106">
        <f t="shared" ref="P39" si="27">SUM(P40:P43)</f>
        <v>5787.6909999999989</v>
      </c>
      <c r="Q39" s="107">
        <f t="shared" si="13"/>
        <v>1868.0770000000002</v>
      </c>
      <c r="R39" s="108">
        <f t="shared" si="25"/>
        <v>132.27672313535746</v>
      </c>
    </row>
    <row r="40" spans="1:22" s="75" customFormat="1" ht="39" x14ac:dyDescent="0.25">
      <c r="A40" s="72" t="s">
        <v>171</v>
      </c>
      <c r="B40" s="121" t="s">
        <v>72</v>
      </c>
      <c r="C40" s="162" t="s">
        <v>71</v>
      </c>
      <c r="D40" s="109">
        <v>1700</v>
      </c>
      <c r="E40" s="109">
        <v>1700</v>
      </c>
      <c r="F40" s="110">
        <f t="shared" si="4"/>
        <v>229.77999999999997</v>
      </c>
      <c r="G40" s="109">
        <v>93.847999999999999</v>
      </c>
      <c r="H40" s="109">
        <v>135.93199999999999</v>
      </c>
      <c r="I40" s="109">
        <v>221</v>
      </c>
      <c r="J40" s="109">
        <f t="shared" si="7"/>
        <v>8.7799999999999727</v>
      </c>
      <c r="K40" s="167">
        <f t="shared" si="8"/>
        <v>103.97285067873301</v>
      </c>
      <c r="L40" s="109">
        <f t="shared" si="9"/>
        <v>283.33333333333331</v>
      </c>
      <c r="M40" s="109">
        <f t="shared" si="10"/>
        <v>-53.553333333333342</v>
      </c>
      <c r="N40" s="167">
        <f t="shared" si="11"/>
        <v>81.09882352941176</v>
      </c>
      <c r="O40" s="167">
        <f t="shared" si="12"/>
        <v>13.516470588235293</v>
      </c>
      <c r="P40" s="110">
        <v>199.68099999999998</v>
      </c>
      <c r="Q40" s="111">
        <f t="shared" si="13"/>
        <v>30.09899999999999</v>
      </c>
      <c r="R40" s="112">
        <f t="shared" si="25"/>
        <v>115.07354229996845</v>
      </c>
      <c r="S40" s="112">
        <f>R40-100</f>
        <v>15.073542299968452</v>
      </c>
      <c r="T40" s="73"/>
    </row>
    <row r="41" spans="1:22" s="75" customFormat="1" ht="23.25" x14ac:dyDescent="0.25">
      <c r="A41" s="72" t="s">
        <v>172</v>
      </c>
      <c r="B41" s="122" t="s">
        <v>59</v>
      </c>
      <c r="C41" s="59" t="s">
        <v>60</v>
      </c>
      <c r="D41" s="109">
        <v>38000</v>
      </c>
      <c r="E41" s="109">
        <v>38000</v>
      </c>
      <c r="F41" s="110">
        <f t="shared" si="4"/>
        <v>7221.0379999999996</v>
      </c>
      <c r="G41" s="109">
        <v>1766.579</v>
      </c>
      <c r="H41" s="109">
        <v>5454.4589999999998</v>
      </c>
      <c r="I41" s="109">
        <v>6985</v>
      </c>
      <c r="J41" s="109">
        <f t="shared" si="7"/>
        <v>236.03799999999956</v>
      </c>
      <c r="K41" s="167">
        <f t="shared" si="8"/>
        <v>103.3792125984252</v>
      </c>
      <c r="L41" s="109">
        <f t="shared" si="9"/>
        <v>6333.333333333333</v>
      </c>
      <c r="M41" s="109">
        <f t="shared" si="10"/>
        <v>887.70466666666653</v>
      </c>
      <c r="N41" s="167">
        <f t="shared" si="11"/>
        <v>114.0163894736842</v>
      </c>
      <c r="O41" s="167">
        <f t="shared" si="12"/>
        <v>19.002731578947369</v>
      </c>
      <c r="P41" s="110">
        <v>5432.3919999999998</v>
      </c>
      <c r="Q41" s="111">
        <f t="shared" si="13"/>
        <v>1788.6459999999997</v>
      </c>
      <c r="R41" s="112">
        <f t="shared" si="25"/>
        <v>132.92556943607897</v>
      </c>
      <c r="S41" s="112">
        <f>R41-100</f>
        <v>32.925569436078973</v>
      </c>
      <c r="T41" s="74"/>
    </row>
    <row r="42" spans="1:22" s="75" customFormat="1" ht="39" x14ac:dyDescent="0.25">
      <c r="A42" s="72" t="s">
        <v>173</v>
      </c>
      <c r="B42" s="122" t="s">
        <v>76</v>
      </c>
      <c r="C42" s="59" t="s">
        <v>73</v>
      </c>
      <c r="D42" s="109">
        <v>850</v>
      </c>
      <c r="E42" s="109">
        <v>850</v>
      </c>
      <c r="F42" s="110">
        <f t="shared" si="4"/>
        <v>183.95999999999998</v>
      </c>
      <c r="G42" s="109">
        <v>90.97</v>
      </c>
      <c r="H42" s="109">
        <v>92.99</v>
      </c>
      <c r="I42" s="109">
        <v>179</v>
      </c>
      <c r="J42" s="109">
        <f t="shared" si="7"/>
        <v>4.9599999999999795</v>
      </c>
      <c r="K42" s="167">
        <f t="shared" si="8"/>
        <v>102.77094972067037</v>
      </c>
      <c r="L42" s="109">
        <f t="shared" si="9"/>
        <v>141.66666666666666</v>
      </c>
      <c r="M42" s="109">
        <f t="shared" si="10"/>
        <v>42.293333333333322</v>
      </c>
      <c r="N42" s="167">
        <f t="shared" si="11"/>
        <v>129.85411764705881</v>
      </c>
      <c r="O42" s="167">
        <f t="shared" si="12"/>
        <v>21.642352941176469</v>
      </c>
      <c r="P42" s="110">
        <v>124.468</v>
      </c>
      <c r="Q42" s="111">
        <f t="shared" ref="Q42:Q63" si="28">F42-P42</f>
        <v>59.491999999999976</v>
      </c>
      <c r="R42" s="112">
        <f t="shared" si="25"/>
        <v>147.79702413471733</v>
      </c>
    </row>
    <row r="43" spans="1:22" s="75" customFormat="1" ht="97.5" x14ac:dyDescent="0.25">
      <c r="A43" s="72" t="s">
        <v>174</v>
      </c>
      <c r="B43" s="123" t="s">
        <v>75</v>
      </c>
      <c r="C43" s="59" t="s">
        <v>74</v>
      </c>
      <c r="D43" s="109">
        <v>116</v>
      </c>
      <c r="E43" s="109">
        <v>116</v>
      </c>
      <c r="F43" s="110">
        <f t="shared" si="4"/>
        <v>20.990000000000002</v>
      </c>
      <c r="G43" s="109">
        <v>3.03</v>
      </c>
      <c r="H43" s="109">
        <v>17.96</v>
      </c>
      <c r="I43" s="109">
        <v>16</v>
      </c>
      <c r="J43" s="109">
        <f t="shared" si="7"/>
        <v>4.990000000000002</v>
      </c>
      <c r="K43" s="167">
        <f t="shared" si="8"/>
        <v>131.1875</v>
      </c>
      <c r="L43" s="109">
        <f t="shared" si="9"/>
        <v>19.333333333333332</v>
      </c>
      <c r="M43" s="109">
        <f t="shared" si="10"/>
        <v>1.6566666666666698</v>
      </c>
      <c r="N43" s="167">
        <f t="shared" si="11"/>
        <v>108.56896551724139</v>
      </c>
      <c r="O43" s="167">
        <f t="shared" si="12"/>
        <v>18.0948275862069</v>
      </c>
      <c r="P43" s="110">
        <v>31.150000000000002</v>
      </c>
      <c r="Q43" s="111">
        <f t="shared" si="28"/>
        <v>-10.16</v>
      </c>
      <c r="R43" s="112">
        <f t="shared" si="25"/>
        <v>67.383627608346714</v>
      </c>
    </row>
    <row r="44" spans="1:22" s="71" customFormat="1" ht="39" x14ac:dyDescent="0.25">
      <c r="A44" s="67">
        <v>16</v>
      </c>
      <c r="B44" s="158" t="s">
        <v>35</v>
      </c>
      <c r="C44" s="68" t="s">
        <v>19</v>
      </c>
      <c r="D44" s="105">
        <v>12000</v>
      </c>
      <c r="E44" s="105">
        <v>12000</v>
      </c>
      <c r="F44" s="106">
        <f t="shared" si="4"/>
        <v>1997.07</v>
      </c>
      <c r="G44" s="105">
        <v>1306.3779999999999</v>
      </c>
      <c r="H44" s="105">
        <v>690.69200000000001</v>
      </c>
      <c r="I44" s="105">
        <v>1997</v>
      </c>
      <c r="J44" s="105">
        <f t="shared" si="7"/>
        <v>6.9999999999936335E-2</v>
      </c>
      <c r="K44" s="166">
        <f t="shared" si="8"/>
        <v>100.00350525788684</v>
      </c>
      <c r="L44" s="105">
        <f t="shared" si="9"/>
        <v>2000</v>
      </c>
      <c r="M44" s="105">
        <f t="shared" si="10"/>
        <v>-2.9300000000000637</v>
      </c>
      <c r="N44" s="166">
        <f t="shared" si="11"/>
        <v>99.853499999999997</v>
      </c>
      <c r="O44" s="166">
        <f t="shared" si="12"/>
        <v>16.642250000000001</v>
      </c>
      <c r="P44" s="106">
        <v>4223.6120000000001</v>
      </c>
      <c r="Q44" s="107">
        <f t="shared" si="28"/>
        <v>-2226.5420000000004</v>
      </c>
      <c r="R44" s="108">
        <f t="shared" si="25"/>
        <v>47.283462590787217</v>
      </c>
      <c r="S44" s="71">
        <v>3831.8429999999998</v>
      </c>
    </row>
    <row r="45" spans="1:22" s="71" customFormat="1" ht="23.25" x14ac:dyDescent="0.25">
      <c r="A45" s="67">
        <f t="shared" ref="A45:A51" si="29">A44+1</f>
        <v>17</v>
      </c>
      <c r="B45" s="76" t="s">
        <v>54</v>
      </c>
      <c r="C45" s="68" t="s">
        <v>15</v>
      </c>
      <c r="D45" s="105">
        <v>590.10500000000002</v>
      </c>
      <c r="E45" s="105">
        <v>590.10500000000002</v>
      </c>
      <c r="F45" s="106">
        <f t="shared" si="4"/>
        <v>97.545000000000002</v>
      </c>
      <c r="G45" s="105">
        <v>41.896999999999998</v>
      </c>
      <c r="H45" s="105">
        <v>55.648000000000003</v>
      </c>
      <c r="I45" s="105">
        <v>95.661000000000001</v>
      </c>
      <c r="J45" s="105">
        <f t="shared" si="7"/>
        <v>1.8840000000000003</v>
      </c>
      <c r="K45" s="166">
        <f t="shared" si="8"/>
        <v>101.96945463668581</v>
      </c>
      <c r="L45" s="105">
        <f t="shared" si="9"/>
        <v>98.350833333333341</v>
      </c>
      <c r="M45" s="105">
        <f t="shared" si="10"/>
        <v>-0.8058333333333394</v>
      </c>
      <c r="N45" s="166">
        <f t="shared" si="11"/>
        <v>99.180654290338154</v>
      </c>
      <c r="O45" s="166">
        <f t="shared" si="12"/>
        <v>16.530109048389694</v>
      </c>
      <c r="P45" s="106">
        <v>78.106999999999999</v>
      </c>
      <c r="Q45" s="107">
        <f t="shared" si="28"/>
        <v>19.438000000000002</v>
      </c>
      <c r="R45" s="108">
        <f t="shared" si="25"/>
        <v>124.88637382052825</v>
      </c>
      <c r="S45" s="70">
        <f>100-R45</f>
        <v>-24.886373820528249</v>
      </c>
    </row>
    <row r="46" spans="1:22" s="71" customFormat="1" ht="78" x14ac:dyDescent="0.25">
      <c r="A46" s="67">
        <f t="shared" si="29"/>
        <v>18</v>
      </c>
      <c r="B46" s="76" t="s">
        <v>92</v>
      </c>
      <c r="C46" s="68" t="s">
        <v>91</v>
      </c>
      <c r="D46" s="105">
        <v>31</v>
      </c>
      <c r="E46" s="105">
        <v>31</v>
      </c>
      <c r="F46" s="106">
        <f t="shared" si="4"/>
        <v>0.56399999999999995</v>
      </c>
      <c r="G46" s="105">
        <v>0.56399999999999995</v>
      </c>
      <c r="H46" s="105">
        <v>0</v>
      </c>
      <c r="I46" s="105">
        <v>0.56000000000000005</v>
      </c>
      <c r="J46" s="105">
        <f t="shared" si="7"/>
        <v>3.9999999999998925E-3</v>
      </c>
      <c r="K46" s="166">
        <f t="shared" si="8"/>
        <v>100.71428571428569</v>
      </c>
      <c r="L46" s="105">
        <f t="shared" si="9"/>
        <v>5.166666666666667</v>
      </c>
      <c r="M46" s="105">
        <f t="shared" si="10"/>
        <v>-4.6026666666666669</v>
      </c>
      <c r="N46" s="166">
        <f t="shared" si="11"/>
        <v>10.916129032258063</v>
      </c>
      <c r="O46" s="166">
        <f t="shared" si="12"/>
        <v>1.8193548387096772</v>
      </c>
      <c r="P46" s="106">
        <v>2.472</v>
      </c>
      <c r="Q46" s="107">
        <f t="shared" si="28"/>
        <v>-1.9079999999999999</v>
      </c>
      <c r="R46" s="108">
        <f t="shared" si="25"/>
        <v>22.815533980582522</v>
      </c>
    </row>
    <row r="47" spans="1:22" s="71" customFormat="1" ht="23.25" x14ac:dyDescent="0.25">
      <c r="A47" s="67">
        <f t="shared" si="29"/>
        <v>19</v>
      </c>
      <c r="B47" s="94" t="s">
        <v>61</v>
      </c>
      <c r="C47" s="32" t="s">
        <v>62</v>
      </c>
      <c r="D47" s="105">
        <v>500</v>
      </c>
      <c r="E47" s="105">
        <v>500</v>
      </c>
      <c r="F47" s="106">
        <f t="shared" si="4"/>
        <v>0</v>
      </c>
      <c r="G47" s="105">
        <v>0</v>
      </c>
      <c r="H47" s="105">
        <v>0</v>
      </c>
      <c r="I47" s="105">
        <v>0</v>
      </c>
      <c r="J47" s="105">
        <f t="shared" si="7"/>
        <v>0</v>
      </c>
      <c r="K47" s="166"/>
      <c r="L47" s="105">
        <f t="shared" si="9"/>
        <v>83.333333333333329</v>
      </c>
      <c r="M47" s="105">
        <f t="shared" si="10"/>
        <v>-83.333333333333329</v>
      </c>
      <c r="N47" s="166">
        <f t="shared" si="11"/>
        <v>0</v>
      </c>
      <c r="O47" s="166">
        <f t="shared" si="12"/>
        <v>0</v>
      </c>
      <c r="P47" s="106">
        <v>0</v>
      </c>
      <c r="Q47" s="107">
        <f t="shared" si="28"/>
        <v>0</v>
      </c>
      <c r="R47" s="108"/>
    </row>
    <row r="48" spans="1:22" s="71" customFormat="1" ht="23.25" x14ac:dyDescent="0.25">
      <c r="A48" s="67">
        <f t="shared" si="29"/>
        <v>20</v>
      </c>
      <c r="B48" s="76" t="s">
        <v>8</v>
      </c>
      <c r="C48" s="68" t="s">
        <v>20</v>
      </c>
      <c r="D48" s="105">
        <v>1700</v>
      </c>
      <c r="E48" s="105">
        <v>1700</v>
      </c>
      <c r="F48" s="106">
        <f t="shared" si="4"/>
        <v>2176.7460000000001</v>
      </c>
      <c r="G48" s="105">
        <v>1390.5519999999999</v>
      </c>
      <c r="H48" s="105">
        <v>786.19399999999996</v>
      </c>
      <c r="I48" s="105">
        <v>1700</v>
      </c>
      <c r="J48" s="105">
        <f t="shared" si="7"/>
        <v>476.74600000000009</v>
      </c>
      <c r="K48" s="166">
        <f t="shared" si="8"/>
        <v>128.04388235294118</v>
      </c>
      <c r="L48" s="105">
        <f t="shared" si="9"/>
        <v>283.33333333333331</v>
      </c>
      <c r="M48" s="105">
        <f t="shared" si="10"/>
        <v>1893.4126666666668</v>
      </c>
      <c r="N48" s="166">
        <f t="shared" si="11"/>
        <v>768.26329411764721</v>
      </c>
      <c r="O48" s="166">
        <f t="shared" si="12"/>
        <v>128.04388235294118</v>
      </c>
      <c r="P48" s="106">
        <v>561.70899999999995</v>
      </c>
      <c r="Q48" s="107">
        <f t="shared" si="28"/>
        <v>1615.0370000000003</v>
      </c>
      <c r="R48" s="108">
        <f>F48/P48*100</f>
        <v>387.52200872693874</v>
      </c>
      <c r="V48" s="71">
        <v>246438.04</v>
      </c>
    </row>
    <row r="49" spans="1:25" s="71" customFormat="1" ht="136.5" x14ac:dyDescent="0.25">
      <c r="A49" s="67">
        <f t="shared" si="29"/>
        <v>21</v>
      </c>
      <c r="B49" s="76" t="s">
        <v>53</v>
      </c>
      <c r="C49" s="68" t="s">
        <v>47</v>
      </c>
      <c r="D49" s="105">
        <v>2500</v>
      </c>
      <c r="E49" s="105">
        <v>2500</v>
      </c>
      <c r="F49" s="106">
        <f t="shared" si="4"/>
        <v>983.53699999999992</v>
      </c>
      <c r="G49" s="105">
        <v>126.11199999999999</v>
      </c>
      <c r="H49" s="105">
        <v>857.42499999999995</v>
      </c>
      <c r="I49" s="105">
        <v>976</v>
      </c>
      <c r="J49" s="105">
        <f t="shared" si="7"/>
        <v>7.5369999999999209</v>
      </c>
      <c r="K49" s="166">
        <f t="shared" si="8"/>
        <v>100.77223360655736</v>
      </c>
      <c r="L49" s="105">
        <f t="shared" si="9"/>
        <v>416.66666666666669</v>
      </c>
      <c r="M49" s="105">
        <f t="shared" si="10"/>
        <v>566.87033333333329</v>
      </c>
      <c r="N49" s="166">
        <f t="shared" si="11"/>
        <v>236.04887999999997</v>
      </c>
      <c r="O49" s="166">
        <f t="shared" si="12"/>
        <v>39.341479999999997</v>
      </c>
      <c r="P49" s="106">
        <v>1552.223</v>
      </c>
      <c r="Q49" s="107">
        <f t="shared" si="28"/>
        <v>-568.68600000000004</v>
      </c>
      <c r="R49" s="108">
        <f>F49/P49*100</f>
        <v>63.363125014897982</v>
      </c>
    </row>
    <row r="50" spans="1:25" s="71" customFormat="1" ht="78" x14ac:dyDescent="0.25">
      <c r="A50" s="67">
        <f t="shared" si="29"/>
        <v>22</v>
      </c>
      <c r="B50" s="76" t="s">
        <v>117</v>
      </c>
      <c r="C50" s="68" t="s">
        <v>116</v>
      </c>
      <c r="D50" s="105">
        <v>0.25</v>
      </c>
      <c r="E50" s="105">
        <v>0.25</v>
      </c>
      <c r="F50" s="106">
        <f t="shared" si="4"/>
        <v>0</v>
      </c>
      <c r="G50" s="105">
        <v>0</v>
      </c>
      <c r="H50" s="105">
        <v>0</v>
      </c>
      <c r="I50" s="105">
        <v>0</v>
      </c>
      <c r="J50" s="105">
        <f t="shared" si="7"/>
        <v>0</v>
      </c>
      <c r="K50" s="166"/>
      <c r="L50" s="105">
        <f t="shared" si="9"/>
        <v>4.1666666666666664E-2</v>
      </c>
      <c r="M50" s="105">
        <f t="shared" si="10"/>
        <v>-4.1666666666666664E-2</v>
      </c>
      <c r="N50" s="166">
        <f t="shared" si="11"/>
        <v>0</v>
      </c>
      <c r="O50" s="166">
        <f t="shared" si="12"/>
        <v>0</v>
      </c>
      <c r="P50" s="106">
        <v>0</v>
      </c>
      <c r="Q50" s="107">
        <f t="shared" si="28"/>
        <v>0</v>
      </c>
      <c r="R50" s="108"/>
      <c r="T50" s="69">
        <f>F52-F48</f>
        <v>870058.60800000001</v>
      </c>
      <c r="U50" s="69">
        <f>P52-P48</f>
        <v>840682.4789999997</v>
      </c>
      <c r="V50" s="70">
        <f>T50/U50</f>
        <v>1.0349431916732028</v>
      </c>
    </row>
    <row r="51" spans="1:25" s="71" customFormat="1" ht="39" x14ac:dyDescent="0.25">
      <c r="A51" s="67">
        <f t="shared" si="29"/>
        <v>23</v>
      </c>
      <c r="B51" s="76" t="s">
        <v>82</v>
      </c>
      <c r="C51" s="68" t="s">
        <v>81</v>
      </c>
      <c r="D51" s="105">
        <v>0.25</v>
      </c>
      <c r="E51" s="105">
        <v>0.25</v>
      </c>
      <c r="F51" s="106">
        <f t="shared" si="4"/>
        <v>0</v>
      </c>
      <c r="G51" s="105">
        <v>0</v>
      </c>
      <c r="H51" s="105">
        <v>0</v>
      </c>
      <c r="I51" s="105">
        <v>0</v>
      </c>
      <c r="J51" s="105">
        <f t="shared" si="7"/>
        <v>0</v>
      </c>
      <c r="K51" s="166"/>
      <c r="L51" s="105">
        <f t="shared" si="9"/>
        <v>4.1666666666666664E-2</v>
      </c>
      <c r="M51" s="105">
        <f t="shared" si="10"/>
        <v>-4.1666666666666664E-2</v>
      </c>
      <c r="N51" s="166">
        <f t="shared" si="11"/>
        <v>0</v>
      </c>
      <c r="O51" s="166">
        <f t="shared" si="12"/>
        <v>0</v>
      </c>
      <c r="P51" s="106">
        <v>0</v>
      </c>
      <c r="Q51" s="107">
        <f t="shared" si="28"/>
        <v>0</v>
      </c>
      <c r="R51" s="108"/>
    </row>
    <row r="52" spans="1:25" s="81" customFormat="1" ht="28.5" customHeight="1" x14ac:dyDescent="0.3">
      <c r="A52" s="188" t="s">
        <v>150</v>
      </c>
      <c r="B52" s="188"/>
      <c r="C52" s="188"/>
      <c r="D52" s="78">
        <f>D7+D10+D11+D16+D24+D30+D31+D32+D33+D34+D35+D36+D39+D44+D45+D46+D47+D48+D49+D51+D50+D38+D37</f>
        <v>5219750.3770000003</v>
      </c>
      <c r="E52" s="78">
        <f>E7+E10+E11+E16+E24+E30+E31+E32+E33+E34+E35+E36+E39+E44+E45+E46+E47+E48+E49+E51+E50+E38+E37</f>
        <v>5219750.3770000003</v>
      </c>
      <c r="F52" s="78">
        <f t="shared" si="4"/>
        <v>872235.35400000005</v>
      </c>
      <c r="G52" s="78">
        <f>G7+G10+G11+G16+G24+G30+G31+G32+G33+G34+G35+G36+G39+G44+G45+G46+G47+G48+G49+G51+G50+G38+G37+G23</f>
        <v>426745.84000000014</v>
      </c>
      <c r="H52" s="78">
        <f>H7+H10+H11+H16+H24+H30+H31+H32+H33+H34+H35+H36+H39+H44+H45+H46+H47+H48+H49+H51+H50+H38+H37+H23</f>
        <v>445489.51399999997</v>
      </c>
      <c r="I52" s="78">
        <f>I7+I10+I11+I16+I24+I30+I31+I32+I33+I34+I35+I36+I39+I44+I45+I46+I47+I48+I49+I51+I50+I38+I37</f>
        <v>834454.98900000018</v>
      </c>
      <c r="J52" s="78">
        <f t="shared" si="7"/>
        <v>37780.364999999874</v>
      </c>
      <c r="K52" s="168">
        <f t="shared" si="8"/>
        <v>104.52754977776277</v>
      </c>
      <c r="L52" s="78">
        <f>L7+L10+L11+L16+L24+L30+L31+L32+L33+L34+L35+L36+L39+L44+L45+L46+L47+L48+L49+L51+L50+L38+L37</f>
        <v>869958.39616666664</v>
      </c>
      <c r="M52" s="78">
        <f t="shared" si="10"/>
        <v>2276.9578333334066</v>
      </c>
      <c r="N52" s="168">
        <f t="shared" si="11"/>
        <v>100.26173180733313</v>
      </c>
      <c r="O52" s="168">
        <f t="shared" si="12"/>
        <v>16.710288634555521</v>
      </c>
      <c r="P52" s="78">
        <f>P7+P10+P11+P16+P24+P30+P31+P32+P33+P34+P35+P36+P39+P44+P45+P46+P47+P48+P49+P51+P50+P38+P23+P37</f>
        <v>841244.18799999973</v>
      </c>
      <c r="Q52" s="79">
        <f t="shared" si="28"/>
        <v>30991.166000000318</v>
      </c>
      <c r="R52" s="80">
        <f>F52/P52*100</f>
        <v>103.68396791824259</v>
      </c>
      <c r="S52" s="82">
        <v>841244.18799999985</v>
      </c>
      <c r="T52" s="82">
        <f>S52-P52</f>
        <v>0</v>
      </c>
      <c r="W52" s="82" t="e">
        <f>#REF!-#REF!-#REF!</f>
        <v>#REF!</v>
      </c>
      <c r="Y52" s="81">
        <v>294547.38299999997</v>
      </c>
    </row>
    <row r="53" spans="1:25" s="81" customFormat="1" ht="50.25" customHeight="1" x14ac:dyDescent="0.3">
      <c r="A53" s="188" t="s">
        <v>163</v>
      </c>
      <c r="B53" s="188"/>
      <c r="C53" s="188"/>
      <c r="D53" s="78">
        <f>D52</f>
        <v>5219750.3770000003</v>
      </c>
      <c r="E53" s="78">
        <f>E52</f>
        <v>5219750.3770000003</v>
      </c>
      <c r="F53" s="78">
        <f t="shared" si="4"/>
        <v>872235.35400000005</v>
      </c>
      <c r="G53" s="78">
        <f>G52</f>
        <v>426745.84000000014</v>
      </c>
      <c r="H53" s="78">
        <f>H52</f>
        <v>445489.51399999997</v>
      </c>
      <c r="I53" s="78">
        <f>I52</f>
        <v>834454.98900000018</v>
      </c>
      <c r="J53" s="78">
        <f t="shared" si="7"/>
        <v>37780.364999999874</v>
      </c>
      <c r="K53" s="168">
        <f t="shared" si="8"/>
        <v>104.52754977776277</v>
      </c>
      <c r="L53" s="78">
        <f>L52</f>
        <v>869958.39616666664</v>
      </c>
      <c r="M53" s="78">
        <f t="shared" si="10"/>
        <v>2276.9578333334066</v>
      </c>
      <c r="N53" s="168">
        <f t="shared" si="11"/>
        <v>100.26173180733313</v>
      </c>
      <c r="O53" s="168">
        <f t="shared" si="12"/>
        <v>16.710288634555521</v>
      </c>
      <c r="P53" s="78">
        <f>P52-P8</f>
        <v>682051.46899999969</v>
      </c>
      <c r="Q53" s="79">
        <f t="shared" si="28"/>
        <v>190183.88500000036</v>
      </c>
      <c r="R53" s="80">
        <f>F53/P53*100</f>
        <v>127.88409579688194</v>
      </c>
      <c r="S53" s="82"/>
      <c r="T53" s="82"/>
      <c r="W53" s="82"/>
    </row>
    <row r="54" spans="1:25" s="9" customFormat="1" ht="23.25" x14ac:dyDescent="0.25">
      <c r="A54" s="23">
        <v>1</v>
      </c>
      <c r="B54" s="53" t="s">
        <v>136</v>
      </c>
      <c r="C54" s="24" t="s">
        <v>55</v>
      </c>
      <c r="D54" s="113">
        <v>879086.1</v>
      </c>
      <c r="E54" s="113">
        <v>879086.1</v>
      </c>
      <c r="F54" s="106">
        <f t="shared" si="4"/>
        <v>127610.70000000001</v>
      </c>
      <c r="G54" s="105">
        <v>63808.4</v>
      </c>
      <c r="H54" s="105">
        <v>63802.3</v>
      </c>
      <c r="I54" s="105">
        <v>127610.7</v>
      </c>
      <c r="J54" s="105">
        <f t="shared" si="7"/>
        <v>0</v>
      </c>
      <c r="K54" s="166">
        <f t="shared" si="8"/>
        <v>100.00000000000003</v>
      </c>
      <c r="L54" s="105">
        <f>I54</f>
        <v>127610.7</v>
      </c>
      <c r="M54" s="105">
        <f t="shared" si="10"/>
        <v>0</v>
      </c>
      <c r="N54" s="166">
        <f t="shared" si="11"/>
        <v>100.00000000000003</v>
      </c>
      <c r="O54" s="166">
        <f t="shared" si="12"/>
        <v>14.516291407633453</v>
      </c>
      <c r="P54" s="106">
        <v>116225.8</v>
      </c>
      <c r="Q54" s="107">
        <f t="shared" si="28"/>
        <v>11384.900000000009</v>
      </c>
      <c r="R54" s="108">
        <f>F54/P54*100</f>
        <v>109.79550151515414</v>
      </c>
      <c r="S54" s="37"/>
      <c r="T54" s="37"/>
      <c r="U54" s="37"/>
      <c r="V54" s="39"/>
    </row>
    <row r="55" spans="1:25" s="9" customFormat="1" ht="23.25" x14ac:dyDescent="0.25">
      <c r="A55" s="23">
        <f>A54+1</f>
        <v>2</v>
      </c>
      <c r="B55" s="53" t="s">
        <v>179</v>
      </c>
      <c r="C55" s="24" t="s">
        <v>178</v>
      </c>
      <c r="D55" s="113"/>
      <c r="E55" s="113">
        <v>561.92399999999998</v>
      </c>
      <c r="F55" s="106">
        <f t="shared" si="4"/>
        <v>561.92399999999998</v>
      </c>
      <c r="G55" s="105">
        <v>0</v>
      </c>
      <c r="H55" s="105">
        <v>561.92399999999998</v>
      </c>
      <c r="I55" s="105">
        <v>561.92399999999998</v>
      </c>
      <c r="J55" s="105">
        <f t="shared" si="7"/>
        <v>0</v>
      </c>
      <c r="K55" s="166">
        <f t="shared" si="8"/>
        <v>100</v>
      </c>
      <c r="L55" s="105">
        <f>I55</f>
        <v>561.92399999999998</v>
      </c>
      <c r="M55" s="105">
        <f t="shared" ref="M55" si="30">F55-L55</f>
        <v>0</v>
      </c>
      <c r="N55" s="166">
        <f t="shared" ref="N55" si="31">F55/L55*100</f>
        <v>100</v>
      </c>
      <c r="O55" s="166">
        <f t="shared" ref="O55" si="32">F55/E55*100</f>
        <v>100</v>
      </c>
      <c r="P55" s="106">
        <v>0</v>
      </c>
      <c r="Q55" s="107">
        <f t="shared" si="28"/>
        <v>561.92399999999998</v>
      </c>
      <c r="R55" s="108"/>
      <c r="S55" s="37"/>
      <c r="T55" s="37"/>
      <c r="U55" s="37"/>
      <c r="V55" s="39"/>
    </row>
    <row r="56" spans="1:25" s="9" customFormat="1" ht="39" x14ac:dyDescent="0.25">
      <c r="A56" s="23">
        <f t="shared" ref="A56:A58" si="33">A55+1</f>
        <v>3</v>
      </c>
      <c r="B56" s="155" t="s">
        <v>137</v>
      </c>
      <c r="C56" s="130" t="s">
        <v>113</v>
      </c>
      <c r="D56" s="113">
        <v>23435.05</v>
      </c>
      <c r="E56" s="113">
        <v>23435.05</v>
      </c>
      <c r="F56" s="106">
        <f t="shared" si="4"/>
        <v>3401.8199999999997</v>
      </c>
      <c r="G56" s="105">
        <v>1701.0619999999999</v>
      </c>
      <c r="H56" s="105">
        <v>1700.758</v>
      </c>
      <c r="I56" s="105">
        <v>3401.82</v>
      </c>
      <c r="J56" s="105">
        <f t="shared" si="7"/>
        <v>0</v>
      </c>
      <c r="K56" s="166">
        <f t="shared" si="8"/>
        <v>99.999999999999986</v>
      </c>
      <c r="L56" s="105">
        <f t="shared" ref="L56:L62" si="34">I56</f>
        <v>3401.82</v>
      </c>
      <c r="M56" s="105">
        <f t="shared" si="10"/>
        <v>0</v>
      </c>
      <c r="N56" s="166">
        <f t="shared" si="11"/>
        <v>99.999999999999986</v>
      </c>
      <c r="O56" s="166">
        <f t="shared" si="12"/>
        <v>14.515949400577338</v>
      </c>
      <c r="P56" s="106">
        <v>2734.9560000000001</v>
      </c>
      <c r="Q56" s="107">
        <f t="shared" si="28"/>
        <v>666.86399999999958</v>
      </c>
      <c r="R56" s="108">
        <f>F56/P56*100</f>
        <v>124.38298824551472</v>
      </c>
    </row>
    <row r="57" spans="1:25" s="9" customFormat="1" ht="58.5" x14ac:dyDescent="0.25">
      <c r="A57" s="23">
        <f t="shared" si="33"/>
        <v>4</v>
      </c>
      <c r="B57" s="155" t="s">
        <v>138</v>
      </c>
      <c r="C57" s="130">
        <v>41051200</v>
      </c>
      <c r="D57" s="113">
        <v>0</v>
      </c>
      <c r="E57" s="113">
        <v>0</v>
      </c>
      <c r="F57" s="106">
        <f t="shared" si="4"/>
        <v>0</v>
      </c>
      <c r="G57" s="105">
        <v>0</v>
      </c>
      <c r="H57" s="105">
        <v>0</v>
      </c>
      <c r="I57" s="105">
        <v>0</v>
      </c>
      <c r="J57" s="105">
        <f t="shared" si="7"/>
        <v>0</v>
      </c>
      <c r="K57" s="166"/>
      <c r="L57" s="105">
        <f t="shared" si="34"/>
        <v>0</v>
      </c>
      <c r="M57" s="105">
        <f t="shared" si="10"/>
        <v>0</v>
      </c>
      <c r="N57" s="166"/>
      <c r="O57" s="166"/>
      <c r="P57" s="106">
        <v>435.63600000000002</v>
      </c>
      <c r="Q57" s="107">
        <f t="shared" si="28"/>
        <v>-435.63600000000002</v>
      </c>
      <c r="R57" s="108">
        <f>F57/P57*100</f>
        <v>0</v>
      </c>
    </row>
    <row r="58" spans="1:25" s="9" customFormat="1" ht="23.25" x14ac:dyDescent="0.25">
      <c r="A58" s="23">
        <f t="shared" si="33"/>
        <v>5</v>
      </c>
      <c r="B58" s="156" t="s">
        <v>139</v>
      </c>
      <c r="C58" s="130" t="s">
        <v>105</v>
      </c>
      <c r="D58" s="113">
        <f>SUM(D59:D62)</f>
        <v>1982.317</v>
      </c>
      <c r="E58" s="113">
        <f>SUM(E59:E62)</f>
        <v>1982.317</v>
      </c>
      <c r="F58" s="106">
        <f t="shared" si="4"/>
        <v>129.971</v>
      </c>
      <c r="G58" s="105">
        <f>SUM(G59:G62)</f>
        <v>0</v>
      </c>
      <c r="H58" s="105">
        <f>SUM(H59:H62)</f>
        <v>129.971</v>
      </c>
      <c r="I58" s="105">
        <f>SUM(I59:I62)</f>
        <v>240.17500000000001</v>
      </c>
      <c r="J58" s="105">
        <f t="shared" si="7"/>
        <v>-110.20400000000001</v>
      </c>
      <c r="K58" s="166">
        <f t="shared" si="8"/>
        <v>54.115124388466739</v>
      </c>
      <c r="L58" s="105">
        <f t="shared" si="34"/>
        <v>240.17500000000001</v>
      </c>
      <c r="M58" s="105">
        <f t="shared" si="10"/>
        <v>-110.20400000000001</v>
      </c>
      <c r="N58" s="166">
        <f t="shared" si="11"/>
        <v>54.115124388466739</v>
      </c>
      <c r="O58" s="166">
        <f t="shared" si="12"/>
        <v>6.5565194668662983</v>
      </c>
      <c r="P58" s="106">
        <f>SUM(P59:P62)</f>
        <v>175.19500000000002</v>
      </c>
      <c r="Q58" s="107">
        <f t="shared" si="28"/>
        <v>-45.224000000000018</v>
      </c>
      <c r="R58" s="108">
        <f t="shared" ref="R58:R60" si="35">F58/P58*100</f>
        <v>74.186477924598293</v>
      </c>
      <c r="S58" s="106"/>
      <c r="T58" s="106"/>
    </row>
    <row r="59" spans="1:25" s="36" customFormat="1" ht="39" x14ac:dyDescent="0.25">
      <c r="A59" s="35" t="s">
        <v>166</v>
      </c>
      <c r="B59" s="157" t="s">
        <v>140</v>
      </c>
      <c r="C59" s="93"/>
      <c r="D59" s="114">
        <v>105</v>
      </c>
      <c r="E59" s="114">
        <v>105</v>
      </c>
      <c r="F59" s="110">
        <f t="shared" si="4"/>
        <v>3.7240000000000002</v>
      </c>
      <c r="G59" s="109">
        <v>0</v>
      </c>
      <c r="H59" s="109">
        <v>3.7240000000000002</v>
      </c>
      <c r="I59" s="109">
        <v>16.504000000000001</v>
      </c>
      <c r="J59" s="109">
        <f t="shared" si="7"/>
        <v>-12.780000000000001</v>
      </c>
      <c r="K59" s="167">
        <f t="shared" si="8"/>
        <v>22.564226854095974</v>
      </c>
      <c r="L59" s="109">
        <f t="shared" si="34"/>
        <v>16.504000000000001</v>
      </c>
      <c r="M59" s="109">
        <f t="shared" si="10"/>
        <v>-12.780000000000001</v>
      </c>
      <c r="N59" s="167">
        <f t="shared" si="11"/>
        <v>22.564226854095974</v>
      </c>
      <c r="O59" s="167">
        <f t="shared" si="12"/>
        <v>3.5466666666666669</v>
      </c>
      <c r="P59" s="110">
        <v>6.05</v>
      </c>
      <c r="Q59" s="111">
        <f t="shared" si="28"/>
        <v>-2.3259999999999996</v>
      </c>
      <c r="R59" s="112">
        <f t="shared" si="35"/>
        <v>61.553719008264466</v>
      </c>
    </row>
    <row r="60" spans="1:25" s="36" customFormat="1" ht="39" x14ac:dyDescent="0.25">
      <c r="A60" s="35" t="s">
        <v>167</v>
      </c>
      <c r="B60" s="157" t="s">
        <v>141</v>
      </c>
      <c r="C60" s="93"/>
      <c r="D60" s="114">
        <v>1246.7</v>
      </c>
      <c r="E60" s="114">
        <v>1246.7</v>
      </c>
      <c r="F60" s="110">
        <f t="shared" si="4"/>
        <v>58.584000000000003</v>
      </c>
      <c r="G60" s="109">
        <v>0</v>
      </c>
      <c r="H60" s="109">
        <v>58.584000000000003</v>
      </c>
      <c r="I60" s="109">
        <v>58.584000000000003</v>
      </c>
      <c r="J60" s="109">
        <f t="shared" si="7"/>
        <v>0</v>
      </c>
      <c r="K60" s="167">
        <f t="shared" si="8"/>
        <v>100</v>
      </c>
      <c r="L60" s="109">
        <f t="shared" si="34"/>
        <v>58.584000000000003</v>
      </c>
      <c r="M60" s="109">
        <f t="shared" si="10"/>
        <v>0</v>
      </c>
      <c r="N60" s="167">
        <f t="shared" si="11"/>
        <v>100</v>
      </c>
      <c r="O60" s="167">
        <f t="shared" si="12"/>
        <v>4.6991256918264215</v>
      </c>
      <c r="P60" s="110">
        <v>169.14500000000001</v>
      </c>
      <c r="Q60" s="111">
        <f t="shared" si="28"/>
        <v>-110.56100000000001</v>
      </c>
      <c r="R60" s="112">
        <f t="shared" si="35"/>
        <v>34.63537201809099</v>
      </c>
    </row>
    <row r="61" spans="1:25" s="36" customFormat="1" ht="78" x14ac:dyDescent="0.25">
      <c r="A61" s="35" t="s">
        <v>168</v>
      </c>
      <c r="B61" s="157" t="s">
        <v>142</v>
      </c>
      <c r="C61" s="93"/>
      <c r="D61" s="114">
        <v>292.3</v>
      </c>
      <c r="E61" s="114">
        <v>292.3</v>
      </c>
      <c r="F61" s="110">
        <f t="shared" si="4"/>
        <v>0</v>
      </c>
      <c r="G61" s="109">
        <v>0</v>
      </c>
      <c r="H61" s="109">
        <v>0</v>
      </c>
      <c r="I61" s="109">
        <v>97.424000000000007</v>
      </c>
      <c r="J61" s="109">
        <f t="shared" si="7"/>
        <v>-97.424000000000007</v>
      </c>
      <c r="K61" s="167">
        <f t="shared" si="8"/>
        <v>0</v>
      </c>
      <c r="L61" s="109">
        <f t="shared" si="34"/>
        <v>97.424000000000007</v>
      </c>
      <c r="M61" s="109">
        <f t="shared" si="10"/>
        <v>-97.424000000000007</v>
      </c>
      <c r="N61" s="167">
        <f t="shared" si="11"/>
        <v>0</v>
      </c>
      <c r="O61" s="167">
        <f t="shared" si="12"/>
        <v>0</v>
      </c>
      <c r="P61" s="110">
        <v>0</v>
      </c>
      <c r="Q61" s="111">
        <f t="shared" si="28"/>
        <v>0</v>
      </c>
      <c r="R61" s="112"/>
    </row>
    <row r="62" spans="1:25" s="36" customFormat="1" ht="58.5" x14ac:dyDescent="0.25">
      <c r="A62" s="35" t="s">
        <v>169</v>
      </c>
      <c r="B62" s="157" t="s">
        <v>153</v>
      </c>
      <c r="C62" s="93"/>
      <c r="D62" s="114">
        <v>338.31700000000001</v>
      </c>
      <c r="E62" s="114">
        <v>338.31700000000001</v>
      </c>
      <c r="F62" s="110">
        <f t="shared" si="4"/>
        <v>67.662999999999997</v>
      </c>
      <c r="G62" s="109">
        <v>0</v>
      </c>
      <c r="H62" s="109">
        <v>67.662999999999997</v>
      </c>
      <c r="I62" s="109">
        <v>67.662999999999997</v>
      </c>
      <c r="J62" s="109">
        <f t="shared" si="7"/>
        <v>0</v>
      </c>
      <c r="K62" s="167">
        <f t="shared" si="8"/>
        <v>100</v>
      </c>
      <c r="L62" s="109">
        <f t="shared" si="34"/>
        <v>67.662999999999997</v>
      </c>
      <c r="M62" s="109">
        <f t="shared" si="10"/>
        <v>0</v>
      </c>
      <c r="N62" s="167">
        <f t="shared" si="11"/>
        <v>100</v>
      </c>
      <c r="O62" s="167">
        <f t="shared" si="12"/>
        <v>19.999881767691246</v>
      </c>
      <c r="P62" s="110">
        <v>0</v>
      </c>
      <c r="Q62" s="111">
        <f t="shared" si="28"/>
        <v>67.662999999999997</v>
      </c>
      <c r="R62" s="112"/>
    </row>
    <row r="63" spans="1:25" s="43" customFormat="1" ht="37.5" customHeight="1" x14ac:dyDescent="0.3">
      <c r="A63" s="40"/>
      <c r="B63" s="44" t="s">
        <v>29</v>
      </c>
      <c r="C63" s="41"/>
      <c r="D63" s="42">
        <f>D67+D66+D65</f>
        <v>904503.46699999995</v>
      </c>
      <c r="E63" s="42">
        <f>E67+E66+E65</f>
        <v>905065.39099999995</v>
      </c>
      <c r="F63" s="42">
        <f t="shared" si="4"/>
        <v>131704.41500000001</v>
      </c>
      <c r="G63" s="42">
        <f t="shared" ref="G63:H63" si="36">G67+G66+G65</f>
        <v>65509.462</v>
      </c>
      <c r="H63" s="42">
        <f t="shared" si="36"/>
        <v>66194.953000000009</v>
      </c>
      <c r="I63" s="42">
        <f>I67+I66+I65</f>
        <v>131814.61900000001</v>
      </c>
      <c r="J63" s="42">
        <f t="shared" si="7"/>
        <v>-110.2039999999979</v>
      </c>
      <c r="K63" s="169">
        <f t="shared" si="8"/>
        <v>99.916394705810291</v>
      </c>
      <c r="L63" s="42">
        <f>L67+L66+L65</f>
        <v>131814.61900000001</v>
      </c>
      <c r="M63" s="42">
        <f t="shared" si="10"/>
        <v>-110.2039999999979</v>
      </c>
      <c r="N63" s="169">
        <f t="shared" si="11"/>
        <v>99.916394705810291</v>
      </c>
      <c r="O63" s="169">
        <f t="shared" si="12"/>
        <v>14.551922580365249</v>
      </c>
      <c r="P63" s="42">
        <f>P67+P66</f>
        <v>119571.587</v>
      </c>
      <c r="Q63" s="79">
        <f t="shared" si="28"/>
        <v>12132.828000000009</v>
      </c>
      <c r="R63" s="80">
        <f>F63/P63*100</f>
        <v>110.14691558789799</v>
      </c>
    </row>
    <row r="64" spans="1:25" s="12" customFormat="1" ht="23.25" x14ac:dyDescent="0.25">
      <c r="A64" s="11"/>
      <c r="B64" s="153" t="s">
        <v>93</v>
      </c>
      <c r="C64" s="10"/>
      <c r="D64" s="115"/>
      <c r="E64" s="115"/>
      <c r="F64" s="116"/>
      <c r="G64" s="115"/>
      <c r="H64" s="115"/>
      <c r="I64" s="115"/>
      <c r="J64" s="115"/>
      <c r="K64" s="170"/>
      <c r="L64" s="115"/>
      <c r="M64" s="115"/>
      <c r="N64" s="170"/>
      <c r="O64" s="170"/>
      <c r="P64" s="116"/>
      <c r="Q64" s="83"/>
      <c r="R64" s="84"/>
    </row>
    <row r="65" spans="1:23" s="12" customFormat="1" ht="22.5" hidden="1" x14ac:dyDescent="0.25">
      <c r="A65" s="11"/>
      <c r="B65" s="142" t="s">
        <v>135</v>
      </c>
      <c r="C65" s="25"/>
      <c r="D65" s="49"/>
      <c r="E65" s="49"/>
      <c r="F65" s="42">
        <f t="shared" si="4"/>
        <v>0</v>
      </c>
      <c r="G65" s="49"/>
      <c r="H65" s="49"/>
      <c r="I65" s="49"/>
      <c r="J65" s="49"/>
      <c r="K65" s="164"/>
      <c r="L65" s="49"/>
      <c r="M65" s="49">
        <f t="shared" si="10"/>
        <v>0</v>
      </c>
      <c r="N65" s="164"/>
      <c r="O65" s="164"/>
      <c r="P65" s="42"/>
      <c r="Q65" s="83"/>
      <c r="R65" s="84"/>
    </row>
    <row r="66" spans="1:23" s="12" customFormat="1" ht="27.75" customHeight="1" x14ac:dyDescent="0.25">
      <c r="A66" s="11"/>
      <c r="B66" s="142" t="s">
        <v>106</v>
      </c>
      <c r="C66" s="25"/>
      <c r="D66" s="49">
        <f>D55</f>
        <v>0</v>
      </c>
      <c r="E66" s="49">
        <f>E55</f>
        <v>561.92399999999998</v>
      </c>
      <c r="F66" s="42">
        <f t="shared" si="4"/>
        <v>561.92399999999998</v>
      </c>
      <c r="G66" s="49">
        <f>G55</f>
        <v>0</v>
      </c>
      <c r="H66" s="49">
        <f t="shared" ref="H66:I66" si="37">H55</f>
        <v>561.92399999999998</v>
      </c>
      <c r="I66" s="49">
        <f t="shared" si="37"/>
        <v>561.92399999999998</v>
      </c>
      <c r="J66" s="49">
        <f t="shared" ref="J66" si="38">F66-I66</f>
        <v>0</v>
      </c>
      <c r="K66" s="164">
        <f t="shared" ref="K66" si="39">F66/I66*100</f>
        <v>100</v>
      </c>
      <c r="L66" s="49">
        <f t="shared" ref="L66" si="40">L55</f>
        <v>561.92399999999998</v>
      </c>
      <c r="M66" s="49">
        <f t="shared" si="10"/>
        <v>0</v>
      </c>
      <c r="N66" s="164">
        <f t="shared" ref="N66" si="41">F66/L66*100</f>
        <v>100</v>
      </c>
      <c r="O66" s="164">
        <f t="shared" ref="O66" si="42">F66/E66*100</f>
        <v>100</v>
      </c>
      <c r="P66" s="42">
        <v>0</v>
      </c>
      <c r="Q66" s="83">
        <f>F66-P66</f>
        <v>561.92399999999998</v>
      </c>
      <c r="R66" s="84"/>
    </row>
    <row r="67" spans="1:23" s="12" customFormat="1" ht="33.75" customHeight="1" x14ac:dyDescent="0.25">
      <c r="A67" s="11"/>
      <c r="B67" s="142" t="s">
        <v>70</v>
      </c>
      <c r="C67" s="25"/>
      <c r="D67" s="49">
        <f>D68+D69</f>
        <v>904503.46699999995</v>
      </c>
      <c r="E67" s="49">
        <f>E68+E69</f>
        <v>904503.46699999995</v>
      </c>
      <c r="F67" s="42">
        <f t="shared" si="4"/>
        <v>131142.49100000001</v>
      </c>
      <c r="G67" s="49">
        <f>G68+G69</f>
        <v>65509.462</v>
      </c>
      <c r="H67" s="49">
        <f t="shared" ref="H67:I67" si="43">H68+H69</f>
        <v>65633.02900000001</v>
      </c>
      <c r="I67" s="49">
        <f t="shared" si="43"/>
        <v>131252.69500000001</v>
      </c>
      <c r="J67" s="49">
        <f t="shared" si="7"/>
        <v>-110.2039999999979</v>
      </c>
      <c r="K67" s="164">
        <f t="shared" si="8"/>
        <v>99.916036771664011</v>
      </c>
      <c r="L67" s="49">
        <f t="shared" ref="L67" si="44">L68+L69</f>
        <v>131252.69500000001</v>
      </c>
      <c r="M67" s="49">
        <f t="shared" si="10"/>
        <v>-110.2039999999979</v>
      </c>
      <c r="N67" s="164">
        <f t="shared" si="11"/>
        <v>99.916036771664011</v>
      </c>
      <c r="O67" s="164">
        <f t="shared" si="12"/>
        <v>14.498837846908996</v>
      </c>
      <c r="P67" s="42">
        <f>P68+P69</f>
        <v>119571.587</v>
      </c>
      <c r="Q67" s="83">
        <f>F67-P67</f>
        <v>11570.90400000001</v>
      </c>
      <c r="R67" s="84">
        <f>F67/P67*100</f>
        <v>109.67696782346796</v>
      </c>
    </row>
    <row r="68" spans="1:23" s="7" customFormat="1" ht="33.75" customHeight="1" x14ac:dyDescent="0.25">
      <c r="A68" s="13"/>
      <c r="B68" s="16" t="s">
        <v>97</v>
      </c>
      <c r="C68" s="16"/>
      <c r="D68" s="114">
        <f>D54</f>
        <v>879086.1</v>
      </c>
      <c r="E68" s="114">
        <f>E54</f>
        <v>879086.1</v>
      </c>
      <c r="F68" s="117">
        <f t="shared" si="4"/>
        <v>127610.70000000001</v>
      </c>
      <c r="G68" s="114">
        <f>G54</f>
        <v>63808.4</v>
      </c>
      <c r="H68" s="114">
        <f t="shared" ref="H68:I68" si="45">H54</f>
        <v>63802.3</v>
      </c>
      <c r="I68" s="114">
        <f t="shared" si="45"/>
        <v>127610.7</v>
      </c>
      <c r="J68" s="114">
        <f t="shared" si="7"/>
        <v>0</v>
      </c>
      <c r="K68" s="171">
        <f t="shared" si="8"/>
        <v>100.00000000000003</v>
      </c>
      <c r="L68" s="114">
        <f t="shared" ref="L68" si="46">L54</f>
        <v>127610.7</v>
      </c>
      <c r="M68" s="114">
        <f t="shared" si="10"/>
        <v>0</v>
      </c>
      <c r="N68" s="171">
        <f t="shared" si="11"/>
        <v>100.00000000000003</v>
      </c>
      <c r="O68" s="171">
        <f t="shared" si="12"/>
        <v>14.516291407633453</v>
      </c>
      <c r="P68" s="117">
        <f>P54</f>
        <v>116225.8</v>
      </c>
      <c r="Q68" s="111">
        <f>F68-P68</f>
        <v>11384.900000000009</v>
      </c>
      <c r="R68" s="112">
        <f>F68/P68*100</f>
        <v>109.79550151515414</v>
      </c>
    </row>
    <row r="69" spans="1:23" s="7" customFormat="1" ht="33.75" customHeight="1" x14ac:dyDescent="0.25">
      <c r="A69" s="13"/>
      <c r="B69" s="154" t="s">
        <v>96</v>
      </c>
      <c r="C69" s="16"/>
      <c r="D69" s="114">
        <f>D56+D58</f>
        <v>25417.366999999998</v>
      </c>
      <c r="E69" s="114">
        <f>E56+E58</f>
        <v>25417.366999999998</v>
      </c>
      <c r="F69" s="117">
        <f t="shared" si="4"/>
        <v>3531.7910000000002</v>
      </c>
      <c r="G69" s="114">
        <f>G56+G58</f>
        <v>1701.0619999999999</v>
      </c>
      <c r="H69" s="114">
        <f t="shared" ref="H69:I69" si="47">H56+H58</f>
        <v>1830.729</v>
      </c>
      <c r="I69" s="114">
        <f t="shared" si="47"/>
        <v>3641.9950000000003</v>
      </c>
      <c r="J69" s="114">
        <f t="shared" si="7"/>
        <v>-110.20400000000018</v>
      </c>
      <c r="K69" s="171">
        <f t="shared" si="8"/>
        <v>96.974076021521171</v>
      </c>
      <c r="L69" s="114">
        <f t="shared" ref="L69" si="48">L56+L58</f>
        <v>3641.9950000000003</v>
      </c>
      <c r="M69" s="114">
        <f t="shared" si="10"/>
        <v>-110.20400000000018</v>
      </c>
      <c r="N69" s="171">
        <f t="shared" si="11"/>
        <v>96.974076021521171</v>
      </c>
      <c r="O69" s="171">
        <f t="shared" si="12"/>
        <v>13.895188278156429</v>
      </c>
      <c r="P69" s="117">
        <f>P56+P58+P57</f>
        <v>3345.7870000000003</v>
      </c>
      <c r="Q69" s="111">
        <f>F69-P69</f>
        <v>186.00399999999991</v>
      </c>
      <c r="R69" s="112">
        <f>F69/P69*100</f>
        <v>105.55934971353527</v>
      </c>
    </row>
    <row r="70" spans="1:23" s="7" customFormat="1" ht="23.25" x14ac:dyDescent="0.25">
      <c r="A70" s="13"/>
      <c r="B70" s="38"/>
      <c r="C70" s="16"/>
      <c r="D70" s="114"/>
      <c r="E70" s="114"/>
      <c r="F70" s="117"/>
      <c r="G70" s="114"/>
      <c r="H70" s="114"/>
      <c r="I70" s="114"/>
      <c r="J70" s="114"/>
      <c r="K70" s="171"/>
      <c r="L70" s="114"/>
      <c r="M70" s="114"/>
      <c r="N70" s="171"/>
      <c r="O70" s="171"/>
      <c r="P70" s="117"/>
      <c r="Q70" s="111"/>
      <c r="R70" s="112"/>
    </row>
    <row r="71" spans="1:23" s="139" customFormat="1" ht="28.5" customHeight="1" x14ac:dyDescent="0.3">
      <c r="A71" s="132"/>
      <c r="B71" s="133" t="s">
        <v>28</v>
      </c>
      <c r="C71" s="134"/>
      <c r="D71" s="135">
        <f>D63+D52</f>
        <v>6124253.8440000005</v>
      </c>
      <c r="E71" s="135">
        <f>E63+E52</f>
        <v>6124815.7680000002</v>
      </c>
      <c r="F71" s="135">
        <f t="shared" si="4"/>
        <v>1003939.7690000001</v>
      </c>
      <c r="G71" s="135">
        <f>G63+G52</f>
        <v>492255.30200000014</v>
      </c>
      <c r="H71" s="135">
        <f>H63+H52</f>
        <v>511684.46699999995</v>
      </c>
      <c r="I71" s="135">
        <f>I63+I52</f>
        <v>966269.60800000024</v>
      </c>
      <c r="J71" s="135">
        <f t="shared" si="7"/>
        <v>37670.160999999847</v>
      </c>
      <c r="K71" s="172">
        <f t="shared" si="8"/>
        <v>103.8985145230812</v>
      </c>
      <c r="L71" s="135">
        <f>L63+L52</f>
        <v>1001773.0151666666</v>
      </c>
      <c r="M71" s="135">
        <f t="shared" si="10"/>
        <v>2166.753833333496</v>
      </c>
      <c r="N71" s="172">
        <f t="shared" si="11"/>
        <v>100.21629189452392</v>
      </c>
      <c r="O71" s="172">
        <f t="shared" si="12"/>
        <v>16.391346401719233</v>
      </c>
      <c r="P71" s="135">
        <f>P63+P52</f>
        <v>960815.77499999967</v>
      </c>
      <c r="Q71" s="136">
        <f>F71-P71</f>
        <v>43123.994000000414</v>
      </c>
      <c r="R71" s="137">
        <f>F71/P71*100</f>
        <v>104.48826873184929</v>
      </c>
      <c r="S71" s="135">
        <v>960815.77499999991</v>
      </c>
      <c r="T71" s="138">
        <f>S71-P71</f>
        <v>0</v>
      </c>
      <c r="W71" s="138"/>
    </row>
    <row r="72" spans="1:23" s="139" customFormat="1" ht="68.25" customHeight="1" x14ac:dyDescent="0.3">
      <c r="A72" s="132"/>
      <c r="B72" s="133" t="s">
        <v>164</v>
      </c>
      <c r="C72" s="134"/>
      <c r="D72" s="135">
        <f>D71</f>
        <v>6124253.8440000005</v>
      </c>
      <c r="E72" s="135">
        <f>E71</f>
        <v>6124815.7680000002</v>
      </c>
      <c r="F72" s="135">
        <f t="shared" si="4"/>
        <v>1003939.7690000001</v>
      </c>
      <c r="G72" s="135">
        <f>G71</f>
        <v>492255.30200000014</v>
      </c>
      <c r="H72" s="135">
        <f>H71</f>
        <v>511684.46699999995</v>
      </c>
      <c r="I72" s="135">
        <f>I71</f>
        <v>966269.60800000024</v>
      </c>
      <c r="J72" s="135">
        <f t="shared" si="7"/>
        <v>37670.160999999847</v>
      </c>
      <c r="K72" s="172">
        <f t="shared" si="8"/>
        <v>103.8985145230812</v>
      </c>
      <c r="L72" s="135">
        <f>L71</f>
        <v>1001773.0151666666</v>
      </c>
      <c r="M72" s="135">
        <f t="shared" si="10"/>
        <v>2166.753833333496</v>
      </c>
      <c r="N72" s="172">
        <f t="shared" si="11"/>
        <v>100.21629189452392</v>
      </c>
      <c r="O72" s="172">
        <f t="shared" si="12"/>
        <v>16.391346401719233</v>
      </c>
      <c r="P72" s="135">
        <f>P63+P53</f>
        <v>801623.05599999963</v>
      </c>
      <c r="Q72" s="136">
        <f>F72-P72</f>
        <v>202316.71300000045</v>
      </c>
      <c r="R72" s="137">
        <f>F72/P72*100</f>
        <v>125.23838498477527</v>
      </c>
      <c r="S72" s="135"/>
      <c r="T72" s="138"/>
      <c r="W72" s="138"/>
    </row>
    <row r="73" spans="1:23" s="9" customFormat="1" ht="20.25" customHeight="1" x14ac:dyDescent="0.25">
      <c r="A73" s="189" t="s">
        <v>9</v>
      </c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</row>
    <row r="74" spans="1:23" s="54" customFormat="1" ht="39.75" customHeight="1" x14ac:dyDescent="0.3">
      <c r="A74" s="23">
        <v>1</v>
      </c>
      <c r="B74" s="53" t="s">
        <v>12</v>
      </c>
      <c r="C74" s="24" t="s">
        <v>21</v>
      </c>
      <c r="D74" s="113">
        <f>D75+D76</f>
        <v>88942.407999999996</v>
      </c>
      <c r="E74" s="113">
        <f>E75+E76</f>
        <v>88942.407999999996</v>
      </c>
      <c r="F74" s="106">
        <f t="shared" ref="F74:F111" si="49">SUM(G74:H74)</f>
        <v>31988.010999999999</v>
      </c>
      <c r="G74" s="105">
        <f t="shared" ref="G74:H74" si="50">G75+G76</f>
        <v>9018.42</v>
      </c>
      <c r="H74" s="105">
        <f t="shared" si="50"/>
        <v>22969.591</v>
      </c>
      <c r="I74" s="105">
        <f>I75+I76</f>
        <v>14823.735000000001</v>
      </c>
      <c r="J74" s="105">
        <f t="shared" ref="J74:J95" si="51">F74-I74</f>
        <v>17164.275999999998</v>
      </c>
      <c r="K74" s="166">
        <f t="shared" ref="K74:K95" si="52">F74/I74*100</f>
        <v>215.78914490848629</v>
      </c>
      <c r="L74" s="105">
        <f>L75</f>
        <v>14823.734666666665</v>
      </c>
      <c r="M74" s="105">
        <f t="shared" ref="M74:M95" si="53">F74-L74</f>
        <v>17164.276333333335</v>
      </c>
      <c r="N74" s="166">
        <f t="shared" ref="N74:N95" si="54">F74/L74*100</f>
        <v>215.78914976082052</v>
      </c>
      <c r="O74" s="166">
        <f t="shared" ref="O74:O95" si="55">F74/E74*100</f>
        <v>35.964858293470087</v>
      </c>
      <c r="P74" s="106">
        <f t="shared" ref="P74" si="56">P75+P76</f>
        <v>24869.007999999998</v>
      </c>
      <c r="Q74" s="107">
        <f t="shared" ref="Q74:Q93" si="57">F74-P74</f>
        <v>7119.0030000000006</v>
      </c>
      <c r="R74" s="108">
        <f t="shared" ref="R74:R81" si="58">F74/P74*100</f>
        <v>128.62600309590152</v>
      </c>
    </row>
    <row r="75" spans="1:23" s="57" customFormat="1" ht="39" x14ac:dyDescent="0.3">
      <c r="A75" s="35" t="s">
        <v>111</v>
      </c>
      <c r="B75" s="92" t="s">
        <v>107</v>
      </c>
      <c r="C75" s="16" t="s">
        <v>108</v>
      </c>
      <c r="D75" s="114">
        <v>88942.407999999996</v>
      </c>
      <c r="E75" s="114">
        <v>88942.407999999996</v>
      </c>
      <c r="F75" s="110">
        <f t="shared" si="49"/>
        <v>15041.666000000001</v>
      </c>
      <c r="G75" s="109">
        <v>6842.0010000000002</v>
      </c>
      <c r="H75" s="109">
        <v>8199.6650000000009</v>
      </c>
      <c r="I75" s="109">
        <v>14823.735000000001</v>
      </c>
      <c r="J75" s="109">
        <f t="shared" si="51"/>
        <v>217.93100000000049</v>
      </c>
      <c r="K75" s="167">
        <f t="shared" si="52"/>
        <v>101.4701490548772</v>
      </c>
      <c r="L75" s="109">
        <f t="shared" ref="L75" si="59">E75/12*2</f>
        <v>14823.734666666665</v>
      </c>
      <c r="M75" s="109">
        <f t="shared" si="53"/>
        <v>217.93133333333571</v>
      </c>
      <c r="N75" s="167">
        <f t="shared" si="54"/>
        <v>101.47015133658176</v>
      </c>
      <c r="O75" s="167">
        <f t="shared" si="55"/>
        <v>16.911691889430294</v>
      </c>
      <c r="P75" s="110">
        <v>15134.334999999999</v>
      </c>
      <c r="Q75" s="111">
        <f t="shared" si="57"/>
        <v>-92.66899999999805</v>
      </c>
      <c r="R75" s="112">
        <f t="shared" si="58"/>
        <v>99.387690308163528</v>
      </c>
    </row>
    <row r="76" spans="1:23" s="57" customFormat="1" ht="23.25" x14ac:dyDescent="0.3">
      <c r="A76" s="35" t="s">
        <v>112</v>
      </c>
      <c r="B76" s="92" t="s">
        <v>109</v>
      </c>
      <c r="C76" s="16" t="s">
        <v>110</v>
      </c>
      <c r="D76" s="114">
        <v>0</v>
      </c>
      <c r="E76" s="114">
        <v>0</v>
      </c>
      <c r="F76" s="110">
        <f t="shared" si="49"/>
        <v>16946.345000000001</v>
      </c>
      <c r="G76" s="109">
        <v>2176.4189999999999</v>
      </c>
      <c r="H76" s="109">
        <v>14769.925999999999</v>
      </c>
      <c r="I76" s="109">
        <v>0</v>
      </c>
      <c r="J76" s="109">
        <f t="shared" si="51"/>
        <v>16946.345000000001</v>
      </c>
      <c r="K76" s="167"/>
      <c r="L76" s="109"/>
      <c r="M76" s="109">
        <f t="shared" si="53"/>
        <v>16946.345000000001</v>
      </c>
      <c r="N76" s="167"/>
      <c r="O76" s="167"/>
      <c r="P76" s="110">
        <v>9734.6729999999989</v>
      </c>
      <c r="Q76" s="111">
        <f t="shared" si="57"/>
        <v>7211.6720000000023</v>
      </c>
      <c r="R76" s="112">
        <f t="shared" si="58"/>
        <v>174.08232408012066</v>
      </c>
    </row>
    <row r="77" spans="1:23" s="54" customFormat="1" ht="39" x14ac:dyDescent="0.3">
      <c r="A77" s="183">
        <v>2</v>
      </c>
      <c r="B77" s="104" t="s">
        <v>189</v>
      </c>
      <c r="C77" s="24" t="s">
        <v>190</v>
      </c>
      <c r="D77" s="113"/>
      <c r="E77" s="113"/>
      <c r="F77" s="106">
        <f t="shared" si="49"/>
        <v>1.2999999999999999E-2</v>
      </c>
      <c r="G77" s="105">
        <v>0</v>
      </c>
      <c r="H77" s="105">
        <v>1.2999999999999999E-2</v>
      </c>
      <c r="I77" s="105"/>
      <c r="J77" s="105">
        <f t="shared" si="51"/>
        <v>1.2999999999999999E-2</v>
      </c>
      <c r="K77" s="166"/>
      <c r="L77" s="105"/>
      <c r="M77" s="105">
        <f t="shared" si="53"/>
        <v>1.2999999999999999E-2</v>
      </c>
      <c r="N77" s="166"/>
      <c r="O77" s="166"/>
      <c r="P77" s="106"/>
      <c r="Q77" s="107">
        <f t="shared" si="57"/>
        <v>1.2999999999999999E-2</v>
      </c>
      <c r="R77" s="108"/>
    </row>
    <row r="78" spans="1:23" s="54" customFormat="1" ht="37.5" customHeight="1" x14ac:dyDescent="0.3">
      <c r="A78" s="23">
        <f>A77+1</f>
        <v>3</v>
      </c>
      <c r="B78" s="104" t="s">
        <v>32</v>
      </c>
      <c r="C78" s="24" t="s">
        <v>31</v>
      </c>
      <c r="D78" s="113">
        <v>3460</v>
      </c>
      <c r="E78" s="113">
        <v>3460</v>
      </c>
      <c r="F78" s="106">
        <f t="shared" si="49"/>
        <v>915.14700000000005</v>
      </c>
      <c r="G78" s="105">
        <v>20.629000000000001</v>
      </c>
      <c r="H78" s="105">
        <v>894.51800000000003</v>
      </c>
      <c r="I78" s="105">
        <v>913.41499999999996</v>
      </c>
      <c r="J78" s="105">
        <f t="shared" si="51"/>
        <v>1.7320000000000846</v>
      </c>
      <c r="K78" s="166">
        <f t="shared" si="52"/>
        <v>100.1896180815949</v>
      </c>
      <c r="L78" s="105">
        <f t="shared" ref="L78:L79" si="60">E78/12*2</f>
        <v>576.66666666666663</v>
      </c>
      <c r="M78" s="105">
        <f t="shared" si="53"/>
        <v>338.48033333333342</v>
      </c>
      <c r="N78" s="166">
        <f t="shared" si="54"/>
        <v>158.69601156069365</v>
      </c>
      <c r="O78" s="166">
        <f t="shared" si="55"/>
        <v>26.449335260115607</v>
      </c>
      <c r="P78" s="106">
        <v>423.89600000000002</v>
      </c>
      <c r="Q78" s="107">
        <f t="shared" si="57"/>
        <v>491.25100000000003</v>
      </c>
      <c r="R78" s="108">
        <f t="shared" si="58"/>
        <v>215.889510634684</v>
      </c>
    </row>
    <row r="79" spans="1:23" s="54" customFormat="1" ht="58.5" x14ac:dyDescent="0.3">
      <c r="A79" s="23">
        <f>A78+1</f>
        <v>4</v>
      </c>
      <c r="B79" s="53" t="s">
        <v>26</v>
      </c>
      <c r="C79" s="24" t="s">
        <v>25</v>
      </c>
      <c r="D79" s="113">
        <v>50</v>
      </c>
      <c r="E79" s="113">
        <v>50</v>
      </c>
      <c r="F79" s="106">
        <f t="shared" si="49"/>
        <v>286.39699999999999</v>
      </c>
      <c r="G79" s="105">
        <v>0</v>
      </c>
      <c r="H79" s="105">
        <v>286.39699999999999</v>
      </c>
      <c r="I79" s="105">
        <v>50</v>
      </c>
      <c r="J79" s="105">
        <f t="shared" si="51"/>
        <v>236.39699999999999</v>
      </c>
      <c r="K79" s="166">
        <f t="shared" si="52"/>
        <v>572.79399999999998</v>
      </c>
      <c r="L79" s="105">
        <f t="shared" si="60"/>
        <v>8.3333333333333339</v>
      </c>
      <c r="M79" s="105">
        <f t="shared" si="53"/>
        <v>278.06366666666668</v>
      </c>
      <c r="N79" s="166">
        <f t="shared" si="54"/>
        <v>3436.7639999999992</v>
      </c>
      <c r="O79" s="166">
        <f t="shared" si="55"/>
        <v>572.79399999999998</v>
      </c>
      <c r="P79" s="106">
        <v>17.189</v>
      </c>
      <c r="Q79" s="107">
        <f t="shared" si="57"/>
        <v>269.20799999999997</v>
      </c>
      <c r="R79" s="108">
        <f t="shared" si="58"/>
        <v>1666.1644074698934</v>
      </c>
    </row>
    <row r="80" spans="1:23" s="30" customFormat="1" ht="31.5" customHeight="1" x14ac:dyDescent="0.3">
      <c r="A80" s="11">
        <f t="shared" ref="A80" si="61">A79+1</f>
        <v>5</v>
      </c>
      <c r="B80" s="15" t="s">
        <v>10</v>
      </c>
      <c r="C80" s="8"/>
      <c r="D80" s="49">
        <f>SUM(D81:D83)</f>
        <v>110700</v>
      </c>
      <c r="E80" s="49">
        <f>SUM(E81:E83)</f>
        <v>110700</v>
      </c>
      <c r="F80" s="42">
        <f t="shared" si="49"/>
        <v>35570.555999999997</v>
      </c>
      <c r="G80" s="49">
        <f>SUM(G81:G83)</f>
        <v>30538.786</v>
      </c>
      <c r="H80" s="49">
        <f>SUM(H81:H83)</f>
        <v>5031.7699999999995</v>
      </c>
      <c r="I80" s="49">
        <f>SUM(I81:I83)</f>
        <v>32519.599999999999</v>
      </c>
      <c r="J80" s="49">
        <f t="shared" si="51"/>
        <v>3050.9559999999983</v>
      </c>
      <c r="K80" s="164">
        <f t="shared" si="52"/>
        <v>109.38189891634582</v>
      </c>
      <c r="L80" s="49">
        <f>SUM(L81:L83)</f>
        <v>18450</v>
      </c>
      <c r="M80" s="49">
        <f t="shared" si="53"/>
        <v>17120.555999999997</v>
      </c>
      <c r="N80" s="164">
        <f t="shared" si="54"/>
        <v>192.79434146341461</v>
      </c>
      <c r="O80" s="164">
        <f t="shared" si="55"/>
        <v>32.132390243902435</v>
      </c>
      <c r="P80" s="42">
        <f>SUM(P81:P83)</f>
        <v>9884.2099999999991</v>
      </c>
      <c r="Q80" s="83">
        <f t="shared" si="57"/>
        <v>25686.345999999998</v>
      </c>
      <c r="R80" s="84">
        <f t="shared" si="58"/>
        <v>359.87252395487349</v>
      </c>
      <c r="S80" s="55"/>
    </row>
    <row r="81" spans="1:20" s="57" customFormat="1" ht="39" x14ac:dyDescent="0.3">
      <c r="A81" s="13" t="s">
        <v>166</v>
      </c>
      <c r="B81" s="92" t="s">
        <v>127</v>
      </c>
      <c r="C81" s="16" t="s">
        <v>45</v>
      </c>
      <c r="D81" s="114">
        <v>0</v>
      </c>
      <c r="E81" s="114">
        <v>0</v>
      </c>
      <c r="F81" s="110">
        <f t="shared" si="49"/>
        <v>48</v>
      </c>
      <c r="G81" s="109">
        <v>48</v>
      </c>
      <c r="H81" s="109">
        <v>0</v>
      </c>
      <c r="I81" s="109">
        <v>0</v>
      </c>
      <c r="J81" s="109">
        <f t="shared" si="51"/>
        <v>48</v>
      </c>
      <c r="K81" s="171"/>
      <c r="L81" s="109">
        <f t="shared" ref="L81:L84" si="62">E81/12*2</f>
        <v>0</v>
      </c>
      <c r="M81" s="109">
        <f t="shared" si="53"/>
        <v>48</v>
      </c>
      <c r="N81" s="167"/>
      <c r="O81" s="167"/>
      <c r="P81" s="110">
        <v>1561.749</v>
      </c>
      <c r="Q81" s="111">
        <f t="shared" si="57"/>
        <v>-1513.749</v>
      </c>
      <c r="R81" s="112">
        <f t="shared" si="58"/>
        <v>3.0734772360987583</v>
      </c>
    </row>
    <row r="82" spans="1:20" s="57" customFormat="1" ht="23.25" x14ac:dyDescent="0.3">
      <c r="A82" s="13" t="s">
        <v>167</v>
      </c>
      <c r="B82" s="92" t="s">
        <v>37</v>
      </c>
      <c r="C82" s="16" t="s">
        <v>22</v>
      </c>
      <c r="D82" s="114">
        <v>14000</v>
      </c>
      <c r="E82" s="114">
        <v>14000</v>
      </c>
      <c r="F82" s="110">
        <f t="shared" si="49"/>
        <v>9.6319999999999997</v>
      </c>
      <c r="G82" s="109">
        <v>0</v>
      </c>
      <c r="H82" s="109">
        <v>9.6319999999999997</v>
      </c>
      <c r="I82" s="109">
        <v>9.6</v>
      </c>
      <c r="J82" s="109">
        <f t="shared" si="51"/>
        <v>3.2000000000000028E-2</v>
      </c>
      <c r="K82" s="171">
        <f t="shared" si="52"/>
        <v>100.33333333333334</v>
      </c>
      <c r="L82" s="109">
        <f t="shared" si="62"/>
        <v>2333.3333333333335</v>
      </c>
      <c r="M82" s="109">
        <f t="shared" si="53"/>
        <v>-2323.7013333333334</v>
      </c>
      <c r="N82" s="167">
        <f t="shared" si="54"/>
        <v>0.41279999999999994</v>
      </c>
      <c r="O82" s="167">
        <f t="shared" si="55"/>
        <v>6.88E-2</v>
      </c>
      <c r="P82" s="110">
        <v>0</v>
      </c>
      <c r="Q82" s="111">
        <f t="shared" si="57"/>
        <v>9.6319999999999997</v>
      </c>
      <c r="R82" s="112"/>
    </row>
    <row r="83" spans="1:20" s="56" customFormat="1" ht="33" customHeight="1" x14ac:dyDescent="0.3">
      <c r="A83" s="13" t="s">
        <v>168</v>
      </c>
      <c r="B83" s="38" t="s">
        <v>65</v>
      </c>
      <c r="C83" s="16" t="s">
        <v>43</v>
      </c>
      <c r="D83" s="114">
        <v>96700</v>
      </c>
      <c r="E83" s="114">
        <v>96700</v>
      </c>
      <c r="F83" s="117">
        <f t="shared" si="49"/>
        <v>35512.923999999999</v>
      </c>
      <c r="G83" s="114">
        <v>30490.786</v>
      </c>
      <c r="H83" s="114">
        <v>5022.1379999999999</v>
      </c>
      <c r="I83" s="114">
        <v>32510</v>
      </c>
      <c r="J83" s="114">
        <f t="shared" si="51"/>
        <v>3002.9239999999991</v>
      </c>
      <c r="K83" s="171">
        <f t="shared" si="52"/>
        <v>109.23692402337741</v>
      </c>
      <c r="L83" s="114">
        <f t="shared" si="62"/>
        <v>16116.666666666666</v>
      </c>
      <c r="M83" s="114">
        <f t="shared" si="53"/>
        <v>19396.257333333335</v>
      </c>
      <c r="N83" s="171">
        <f t="shared" si="54"/>
        <v>220.34906308169596</v>
      </c>
      <c r="O83" s="171">
        <f t="shared" si="55"/>
        <v>36.724843846949327</v>
      </c>
      <c r="P83" s="117">
        <v>8322.4609999999993</v>
      </c>
      <c r="Q83" s="111">
        <f t="shared" si="57"/>
        <v>27190.463</v>
      </c>
      <c r="R83" s="112">
        <f>F83/P83*100</f>
        <v>426.71181036474667</v>
      </c>
    </row>
    <row r="84" spans="1:20" s="54" customFormat="1" ht="30.75" customHeight="1" x14ac:dyDescent="0.3">
      <c r="A84" s="23">
        <v>6</v>
      </c>
      <c r="B84" s="104" t="s">
        <v>11</v>
      </c>
      <c r="C84" s="24" t="s">
        <v>23</v>
      </c>
      <c r="D84" s="113">
        <v>10220.1</v>
      </c>
      <c r="E84" s="113">
        <v>10220.1</v>
      </c>
      <c r="F84" s="106">
        <f t="shared" si="49"/>
        <v>1708.1509999999998</v>
      </c>
      <c r="G84" s="105">
        <v>885.63199999999995</v>
      </c>
      <c r="H84" s="105">
        <v>822.51900000000001</v>
      </c>
      <c r="I84" s="105">
        <v>1455</v>
      </c>
      <c r="J84" s="105">
        <f t="shared" si="51"/>
        <v>253.15099999999984</v>
      </c>
      <c r="K84" s="166">
        <f t="shared" si="52"/>
        <v>117.3986941580756</v>
      </c>
      <c r="L84" s="105">
        <f t="shared" si="62"/>
        <v>1703.3500000000001</v>
      </c>
      <c r="M84" s="105">
        <f t="shared" si="53"/>
        <v>4.8009999999997035</v>
      </c>
      <c r="N84" s="166">
        <f t="shared" si="54"/>
        <v>100.28185634191445</v>
      </c>
      <c r="O84" s="166">
        <f t="shared" si="55"/>
        <v>16.713642723652409</v>
      </c>
      <c r="P84" s="106">
        <v>2122.9879999999998</v>
      </c>
      <c r="Q84" s="107">
        <f t="shared" si="57"/>
        <v>-414.83699999999999</v>
      </c>
      <c r="R84" s="108">
        <f>F84/P84*100</f>
        <v>80.459757662313677</v>
      </c>
    </row>
    <row r="85" spans="1:20" s="47" customFormat="1" ht="39" customHeight="1" x14ac:dyDescent="0.3">
      <c r="A85" s="45"/>
      <c r="B85" s="77" t="s">
        <v>149</v>
      </c>
      <c r="C85" s="46"/>
      <c r="D85" s="42">
        <f>D74+D78+D79+D81+D82+D83+D84</f>
        <v>213372.508</v>
      </c>
      <c r="E85" s="42">
        <f>E74+E78+E79+E81+E82+E83+E84</f>
        <v>213372.508</v>
      </c>
      <c r="F85" s="42">
        <f t="shared" si="49"/>
        <v>70468.274999999994</v>
      </c>
      <c r="G85" s="42">
        <f>G74+G78+G79+G81+G82+G83+G84</f>
        <v>40463.466999999997</v>
      </c>
      <c r="H85" s="42">
        <f>H74+H78+H79+H81+H82+H83+H84+H77</f>
        <v>30004.808000000001</v>
      </c>
      <c r="I85" s="42">
        <f>I74+I78+I79+I81+I82+I83+I84</f>
        <v>49761.75</v>
      </c>
      <c r="J85" s="42">
        <f t="shared" si="51"/>
        <v>20706.524999999994</v>
      </c>
      <c r="K85" s="169">
        <f t="shared" si="52"/>
        <v>141.61132797781428</v>
      </c>
      <c r="L85" s="42">
        <f>L74+L78+L79+L81+L82+L83+L84</f>
        <v>35562.084666666662</v>
      </c>
      <c r="M85" s="42">
        <f t="shared" si="53"/>
        <v>34906.190333333332</v>
      </c>
      <c r="N85" s="169">
        <f t="shared" si="54"/>
        <v>198.15563587039057</v>
      </c>
      <c r="O85" s="169">
        <f t="shared" si="55"/>
        <v>33.025939311731761</v>
      </c>
      <c r="P85" s="42">
        <f>P74+P78+P79+P81+P82+P83+P84</f>
        <v>37317.290999999997</v>
      </c>
      <c r="Q85" s="79">
        <f t="shared" si="57"/>
        <v>33150.983999999997</v>
      </c>
      <c r="R85" s="80">
        <f>F85/P85*100</f>
        <v>188.83545164090287</v>
      </c>
    </row>
    <row r="86" spans="1:20" s="26" customFormat="1" ht="86.25" customHeight="1" x14ac:dyDescent="0.25">
      <c r="A86" s="23">
        <v>1</v>
      </c>
      <c r="B86" s="53" t="s">
        <v>143</v>
      </c>
      <c r="C86" s="24" t="s">
        <v>69</v>
      </c>
      <c r="D86" s="113">
        <v>17390</v>
      </c>
      <c r="E86" s="113">
        <v>17390</v>
      </c>
      <c r="F86" s="118">
        <f t="shared" si="49"/>
        <v>0</v>
      </c>
      <c r="G86" s="113">
        <v>0</v>
      </c>
      <c r="H86" s="113">
        <v>0</v>
      </c>
      <c r="I86" s="113">
        <v>17390</v>
      </c>
      <c r="J86" s="113">
        <f t="shared" si="51"/>
        <v>-17390</v>
      </c>
      <c r="K86" s="119">
        <f t="shared" si="52"/>
        <v>0</v>
      </c>
      <c r="L86" s="113">
        <f>I86</f>
        <v>17390</v>
      </c>
      <c r="M86" s="113">
        <f t="shared" si="53"/>
        <v>-17390</v>
      </c>
      <c r="N86" s="119">
        <f t="shared" si="54"/>
        <v>0</v>
      </c>
      <c r="O86" s="119">
        <f t="shared" si="55"/>
        <v>0</v>
      </c>
      <c r="P86" s="118">
        <v>0</v>
      </c>
      <c r="Q86" s="107">
        <f t="shared" si="57"/>
        <v>0</v>
      </c>
      <c r="R86" s="108"/>
    </row>
    <row r="87" spans="1:20" s="26" customFormat="1" ht="39" x14ac:dyDescent="0.25">
      <c r="A87" s="23">
        <f>A86+1</f>
        <v>2</v>
      </c>
      <c r="B87" s="155" t="s">
        <v>180</v>
      </c>
      <c r="C87" s="130" t="s">
        <v>181</v>
      </c>
      <c r="D87" s="113">
        <v>0</v>
      </c>
      <c r="E87" s="113">
        <v>10260.334000000001</v>
      </c>
      <c r="F87" s="118">
        <f t="shared" si="49"/>
        <v>10260.334000000001</v>
      </c>
      <c r="G87" s="113">
        <v>0</v>
      </c>
      <c r="H87" s="113">
        <v>10260.334000000001</v>
      </c>
      <c r="I87" s="113">
        <v>10260.334000000001</v>
      </c>
      <c r="J87" s="113">
        <f t="shared" ref="J87" si="63">F87-I87</f>
        <v>0</v>
      </c>
      <c r="K87" s="119">
        <f t="shared" ref="K87" si="64">F87/I87*100</f>
        <v>100</v>
      </c>
      <c r="L87" s="113">
        <f>I87</f>
        <v>10260.334000000001</v>
      </c>
      <c r="M87" s="113">
        <f t="shared" ref="M87" si="65">F87-L87</f>
        <v>0</v>
      </c>
      <c r="N87" s="119">
        <f t="shared" ref="N87" si="66">F87/L87*100</f>
        <v>100</v>
      </c>
      <c r="O87" s="119">
        <f t="shared" ref="O87" si="67">F87/E87*100</f>
        <v>100</v>
      </c>
      <c r="P87" s="118"/>
      <c r="Q87" s="107"/>
      <c r="R87" s="108"/>
    </row>
    <row r="88" spans="1:20" s="26" customFormat="1" ht="39" x14ac:dyDescent="0.25">
      <c r="A88" s="23">
        <f>A87+1</f>
        <v>3</v>
      </c>
      <c r="B88" s="53" t="s">
        <v>157</v>
      </c>
      <c r="C88" s="24" t="s">
        <v>158</v>
      </c>
      <c r="D88" s="113">
        <v>0</v>
      </c>
      <c r="E88" s="113">
        <v>24369.561000000002</v>
      </c>
      <c r="F88" s="118">
        <f t="shared" si="49"/>
        <v>24369.561000000002</v>
      </c>
      <c r="G88" s="113">
        <v>24369.561000000002</v>
      </c>
      <c r="H88" s="113">
        <v>0</v>
      </c>
      <c r="I88" s="113">
        <v>24369.561000000002</v>
      </c>
      <c r="J88" s="113">
        <f t="shared" si="51"/>
        <v>0</v>
      </c>
      <c r="K88" s="119">
        <f t="shared" si="52"/>
        <v>100</v>
      </c>
      <c r="L88" s="113">
        <f>I88</f>
        <v>24369.561000000002</v>
      </c>
      <c r="M88" s="113">
        <f t="shared" si="53"/>
        <v>0</v>
      </c>
      <c r="N88" s="119">
        <f t="shared" si="54"/>
        <v>100</v>
      </c>
      <c r="O88" s="119">
        <f t="shared" si="55"/>
        <v>100</v>
      </c>
      <c r="P88" s="118">
        <v>0</v>
      </c>
      <c r="Q88" s="107">
        <f t="shared" si="57"/>
        <v>24369.561000000002</v>
      </c>
      <c r="R88" s="108"/>
    </row>
    <row r="89" spans="1:20" s="43" customFormat="1" ht="31.5" customHeight="1" x14ac:dyDescent="0.3">
      <c r="A89" s="40"/>
      <c r="B89" s="44" t="s">
        <v>27</v>
      </c>
      <c r="C89" s="46"/>
      <c r="D89" s="42">
        <f>D90+D93</f>
        <v>17390</v>
      </c>
      <c r="E89" s="42">
        <f>E90+E93</f>
        <v>52019.895000000004</v>
      </c>
      <c r="F89" s="42">
        <f>SUM(G89:H89)</f>
        <v>34629.895000000004</v>
      </c>
      <c r="G89" s="42">
        <f>G90+G93</f>
        <v>24369.561000000002</v>
      </c>
      <c r="H89" s="42">
        <f>H90+H93</f>
        <v>10260.334000000001</v>
      </c>
      <c r="I89" s="42">
        <f>I90+I93</f>
        <v>52019.895000000004</v>
      </c>
      <c r="J89" s="42">
        <f t="shared" si="51"/>
        <v>-17390</v>
      </c>
      <c r="K89" s="169">
        <f t="shared" si="52"/>
        <v>66.570482312584446</v>
      </c>
      <c r="L89" s="42">
        <f>L90+L93</f>
        <v>52019.895000000004</v>
      </c>
      <c r="M89" s="42">
        <f t="shared" si="53"/>
        <v>-17390</v>
      </c>
      <c r="N89" s="169">
        <f t="shared" si="54"/>
        <v>66.570482312584446</v>
      </c>
      <c r="O89" s="169">
        <f t="shared" si="55"/>
        <v>66.570482312584446</v>
      </c>
      <c r="P89" s="42">
        <f>P90+P93</f>
        <v>0</v>
      </c>
      <c r="Q89" s="79">
        <f t="shared" si="57"/>
        <v>34629.895000000004</v>
      </c>
      <c r="R89" s="80"/>
    </row>
    <row r="90" spans="1:20" s="165" customFormat="1" ht="36" customHeight="1" x14ac:dyDescent="0.25">
      <c r="A90" s="33"/>
      <c r="B90" s="163" t="s">
        <v>70</v>
      </c>
      <c r="C90" s="25"/>
      <c r="D90" s="49">
        <f>D91+D92</f>
        <v>17390</v>
      </c>
      <c r="E90" s="49">
        <f>E91+E92</f>
        <v>27650.334000000003</v>
      </c>
      <c r="F90" s="42">
        <f>SUM(G90:H90)</f>
        <v>10260.334000000001</v>
      </c>
      <c r="G90" s="49">
        <f>G91+G92</f>
        <v>0</v>
      </c>
      <c r="H90" s="49">
        <f>H91+H92</f>
        <v>10260.334000000001</v>
      </c>
      <c r="I90" s="49">
        <f>I91+I92</f>
        <v>27650.334000000003</v>
      </c>
      <c r="J90" s="49">
        <f t="shared" si="51"/>
        <v>-17390</v>
      </c>
      <c r="K90" s="164">
        <f t="shared" si="52"/>
        <v>37.107450492279767</v>
      </c>
      <c r="L90" s="49">
        <f>L91+L92</f>
        <v>27650.334000000003</v>
      </c>
      <c r="M90" s="49">
        <f t="shared" si="53"/>
        <v>-17390</v>
      </c>
      <c r="N90" s="164">
        <f t="shared" si="54"/>
        <v>37.107450492279767</v>
      </c>
      <c r="O90" s="164">
        <f t="shared" si="55"/>
        <v>37.107450492279767</v>
      </c>
      <c r="P90" s="42">
        <f>P91+P92</f>
        <v>0</v>
      </c>
      <c r="Q90" s="83">
        <f t="shared" si="57"/>
        <v>10260.334000000001</v>
      </c>
      <c r="R90" s="84"/>
    </row>
    <row r="91" spans="1:20" s="7" customFormat="1" ht="31.5" customHeight="1" x14ac:dyDescent="0.25">
      <c r="A91" s="13"/>
      <c r="B91" s="16" t="s">
        <v>97</v>
      </c>
      <c r="C91" s="16"/>
      <c r="D91" s="114">
        <f>D86</f>
        <v>17390</v>
      </c>
      <c r="E91" s="114">
        <f>E86</f>
        <v>17390</v>
      </c>
      <c r="F91" s="117">
        <f t="shared" si="49"/>
        <v>0</v>
      </c>
      <c r="G91" s="114">
        <f>G86</f>
        <v>0</v>
      </c>
      <c r="H91" s="114">
        <f>H86</f>
        <v>0</v>
      </c>
      <c r="I91" s="114">
        <f>I86</f>
        <v>17390</v>
      </c>
      <c r="J91" s="114">
        <f t="shared" si="51"/>
        <v>-17390</v>
      </c>
      <c r="K91" s="171">
        <f t="shared" si="52"/>
        <v>0</v>
      </c>
      <c r="L91" s="114">
        <f>L86</f>
        <v>17390</v>
      </c>
      <c r="M91" s="114">
        <f t="shared" si="53"/>
        <v>-17390</v>
      </c>
      <c r="N91" s="171">
        <f t="shared" si="54"/>
        <v>0</v>
      </c>
      <c r="O91" s="171">
        <f t="shared" si="55"/>
        <v>0</v>
      </c>
      <c r="P91" s="117">
        <f>P86</f>
        <v>0</v>
      </c>
      <c r="Q91" s="111">
        <f t="shared" si="57"/>
        <v>0</v>
      </c>
      <c r="R91" s="112"/>
    </row>
    <row r="92" spans="1:20" s="7" customFormat="1" ht="31.5" customHeight="1" x14ac:dyDescent="0.25">
      <c r="A92" s="13"/>
      <c r="B92" s="154" t="s">
        <v>96</v>
      </c>
      <c r="C92" s="16"/>
      <c r="D92" s="114"/>
      <c r="E92" s="114">
        <f>E87</f>
        <v>10260.334000000001</v>
      </c>
      <c r="F92" s="117">
        <f t="shared" si="49"/>
        <v>10260.334000000001</v>
      </c>
      <c r="G92" s="114">
        <f>G87</f>
        <v>0</v>
      </c>
      <c r="H92" s="114">
        <f t="shared" ref="H92:I92" si="68">H87</f>
        <v>10260.334000000001</v>
      </c>
      <c r="I92" s="114">
        <f t="shared" si="68"/>
        <v>10260.334000000001</v>
      </c>
      <c r="J92" s="114">
        <f t="shared" si="51"/>
        <v>0</v>
      </c>
      <c r="K92" s="171">
        <f t="shared" si="52"/>
        <v>100</v>
      </c>
      <c r="L92" s="114">
        <f>L87</f>
        <v>10260.334000000001</v>
      </c>
      <c r="M92" s="114">
        <f t="shared" si="53"/>
        <v>0</v>
      </c>
      <c r="N92" s="171">
        <f t="shared" ref="N92" si="69">F92/L92*100</f>
        <v>100</v>
      </c>
      <c r="O92" s="171">
        <f t="shared" ref="O92" si="70">F92/E92*100</f>
        <v>100</v>
      </c>
      <c r="P92" s="117">
        <v>0</v>
      </c>
      <c r="Q92" s="111">
        <f t="shared" si="57"/>
        <v>10260.334000000001</v>
      </c>
      <c r="R92" s="112"/>
    </row>
    <row r="93" spans="1:20" s="165" customFormat="1" ht="43.5" customHeight="1" x14ac:dyDescent="0.25">
      <c r="A93" s="33"/>
      <c r="B93" s="163" t="s">
        <v>159</v>
      </c>
      <c r="C93" s="25"/>
      <c r="D93" s="49">
        <f>D88</f>
        <v>0</v>
      </c>
      <c r="E93" s="49">
        <f>E88</f>
        <v>24369.561000000002</v>
      </c>
      <c r="F93" s="42">
        <f t="shared" si="49"/>
        <v>24369.561000000002</v>
      </c>
      <c r="G93" s="49">
        <v>24369.561000000002</v>
      </c>
      <c r="H93" s="49">
        <v>0</v>
      </c>
      <c r="I93" s="49">
        <f>I88</f>
        <v>24369.561000000002</v>
      </c>
      <c r="J93" s="49">
        <f t="shared" si="51"/>
        <v>0</v>
      </c>
      <c r="K93" s="164">
        <f t="shared" si="52"/>
        <v>100</v>
      </c>
      <c r="L93" s="49">
        <f>L88</f>
        <v>24369.561000000002</v>
      </c>
      <c r="M93" s="49">
        <f t="shared" si="53"/>
        <v>0</v>
      </c>
      <c r="N93" s="164">
        <f t="shared" si="54"/>
        <v>100</v>
      </c>
      <c r="O93" s="164">
        <f t="shared" si="55"/>
        <v>100</v>
      </c>
      <c r="P93" s="42">
        <f>P88</f>
        <v>0</v>
      </c>
      <c r="Q93" s="83">
        <f t="shared" si="57"/>
        <v>24369.561000000002</v>
      </c>
      <c r="R93" s="84"/>
    </row>
    <row r="94" spans="1:20" s="165" customFormat="1" ht="22.5" x14ac:dyDescent="0.25">
      <c r="A94" s="33"/>
      <c r="B94" s="163"/>
      <c r="C94" s="25"/>
      <c r="D94" s="49"/>
      <c r="E94" s="49"/>
      <c r="F94" s="42"/>
      <c r="G94" s="49"/>
      <c r="H94" s="49"/>
      <c r="I94" s="49"/>
      <c r="J94" s="49"/>
      <c r="K94" s="164"/>
      <c r="L94" s="49"/>
      <c r="M94" s="49"/>
      <c r="N94" s="164"/>
      <c r="O94" s="164"/>
      <c r="P94" s="42"/>
      <c r="Q94" s="83"/>
      <c r="R94" s="84"/>
    </row>
    <row r="95" spans="1:20" s="139" customFormat="1" ht="29.25" customHeight="1" x14ac:dyDescent="0.3">
      <c r="A95" s="132"/>
      <c r="B95" s="133" t="s">
        <v>42</v>
      </c>
      <c r="C95" s="140"/>
      <c r="D95" s="135">
        <f>D85+D89</f>
        <v>230762.508</v>
      </c>
      <c r="E95" s="135">
        <f>E85+E89</f>
        <v>265392.40299999999</v>
      </c>
      <c r="F95" s="135">
        <f t="shared" si="49"/>
        <v>105098.17</v>
      </c>
      <c r="G95" s="135">
        <f>G85+G89</f>
        <v>64833.027999999998</v>
      </c>
      <c r="H95" s="135">
        <f>H85+H89</f>
        <v>40265.142</v>
      </c>
      <c r="I95" s="135">
        <f>I85+I89</f>
        <v>101781.645</v>
      </c>
      <c r="J95" s="135">
        <f t="shared" si="51"/>
        <v>3316.5249999999942</v>
      </c>
      <c r="K95" s="172">
        <f t="shared" si="52"/>
        <v>103.25847062110265</v>
      </c>
      <c r="L95" s="135">
        <f>L85+L89</f>
        <v>87581.979666666666</v>
      </c>
      <c r="M95" s="135">
        <f t="shared" si="53"/>
        <v>17516.190333333332</v>
      </c>
      <c r="N95" s="172">
        <f t="shared" si="54"/>
        <v>119.99976524851255</v>
      </c>
      <c r="O95" s="172">
        <f t="shared" si="55"/>
        <v>39.601046907133963</v>
      </c>
      <c r="P95" s="135">
        <f>P85+P89</f>
        <v>37317.290999999997</v>
      </c>
      <c r="Q95" s="136">
        <f>F95-P95</f>
        <v>67780.879000000001</v>
      </c>
      <c r="R95" s="137">
        <f>F95/P95*100</f>
        <v>281.63397498494732</v>
      </c>
      <c r="S95" s="135">
        <v>37317.290999999997</v>
      </c>
      <c r="T95" s="135">
        <f>S95-P95</f>
        <v>0</v>
      </c>
    </row>
    <row r="96" spans="1:20" s="12" customFormat="1" ht="26.25" customHeight="1" x14ac:dyDescent="0.25">
      <c r="A96" s="190" t="s">
        <v>41</v>
      </c>
      <c r="B96" s="190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</row>
    <row r="97" spans="1:20" s="139" customFormat="1" ht="36" customHeight="1" x14ac:dyDescent="0.3">
      <c r="A97" s="141"/>
      <c r="B97" s="133" t="s">
        <v>151</v>
      </c>
      <c r="C97" s="140"/>
      <c r="D97" s="135">
        <f>D52+D85</f>
        <v>5433122.8850000007</v>
      </c>
      <c r="E97" s="135">
        <f>E52+E85</f>
        <v>5433122.8850000007</v>
      </c>
      <c r="F97" s="135">
        <f t="shared" si="49"/>
        <v>942703.62900000019</v>
      </c>
      <c r="G97" s="135">
        <f>G52+G85</f>
        <v>467209.30700000015</v>
      </c>
      <c r="H97" s="135">
        <f>H52+H85</f>
        <v>475494.32199999999</v>
      </c>
      <c r="I97" s="135">
        <f>I52+I85</f>
        <v>884216.73900000018</v>
      </c>
      <c r="J97" s="135">
        <f t="shared" ref="J97:J110" si="71">F97-I97</f>
        <v>58486.890000000014</v>
      </c>
      <c r="K97" s="172">
        <f t="shared" ref="K97:K110" si="72">F97/I97*100</f>
        <v>106.61454227457234</v>
      </c>
      <c r="L97" s="135">
        <f>L52+L85</f>
        <v>905520.48083333333</v>
      </c>
      <c r="M97" s="135">
        <f t="shared" ref="M97:M110" si="73">F97-L97</f>
        <v>37183.148166666855</v>
      </c>
      <c r="N97" s="172">
        <f t="shared" ref="N97:N110" si="74">F97/L97*100</f>
        <v>104.10627356903599</v>
      </c>
      <c r="O97" s="172">
        <f t="shared" ref="O97:O110" si="75">F97/E97*100</f>
        <v>17.351045594839331</v>
      </c>
      <c r="P97" s="135">
        <f>P52+P85</f>
        <v>878561.4789999997</v>
      </c>
      <c r="Q97" s="136">
        <f>F97-P97</f>
        <v>64142.150000000489</v>
      </c>
      <c r="R97" s="137">
        <f>F97/P97*100</f>
        <v>107.30081519997994</v>
      </c>
    </row>
    <row r="98" spans="1:20" s="139" customFormat="1" ht="54.75" customHeight="1" x14ac:dyDescent="0.3">
      <c r="A98" s="141"/>
      <c r="B98" s="133" t="s">
        <v>175</v>
      </c>
      <c r="C98" s="140"/>
      <c r="D98" s="135">
        <f>D97</f>
        <v>5433122.8850000007</v>
      </c>
      <c r="E98" s="135">
        <f>E97</f>
        <v>5433122.8850000007</v>
      </c>
      <c r="F98" s="135">
        <f t="shared" si="49"/>
        <v>942703.62900000019</v>
      </c>
      <c r="G98" s="135">
        <f>G97</f>
        <v>467209.30700000015</v>
      </c>
      <c r="H98" s="135">
        <f>H97</f>
        <v>475494.32199999999</v>
      </c>
      <c r="I98" s="135">
        <f>I97</f>
        <v>884216.73900000018</v>
      </c>
      <c r="J98" s="135">
        <f t="shared" ref="J98" si="76">F98-I98</f>
        <v>58486.890000000014</v>
      </c>
      <c r="K98" s="172">
        <f t="shared" ref="K98" si="77">F98/I98*100</f>
        <v>106.61454227457234</v>
      </c>
      <c r="L98" s="135">
        <f>L97</f>
        <v>905520.48083333333</v>
      </c>
      <c r="M98" s="135">
        <f t="shared" ref="M98" si="78">F98-L98</f>
        <v>37183.148166666855</v>
      </c>
      <c r="N98" s="172">
        <f t="shared" ref="N98" si="79">F98/L98*100</f>
        <v>104.10627356903599</v>
      </c>
      <c r="O98" s="172">
        <f t="shared" ref="O98" si="80">F98/E98*100</f>
        <v>17.351045594839331</v>
      </c>
      <c r="P98" s="135">
        <f>P85+P53</f>
        <v>719368.75999999966</v>
      </c>
      <c r="Q98" s="136">
        <f>F98-P98</f>
        <v>223334.86900000053</v>
      </c>
      <c r="R98" s="137">
        <f>F98/P98*100</f>
        <v>131.04595048025169</v>
      </c>
    </row>
    <row r="99" spans="1:20" s="30" customFormat="1" ht="22.5" hidden="1" x14ac:dyDescent="0.3">
      <c r="A99" s="159"/>
      <c r="B99" s="15"/>
      <c r="C99" s="25"/>
      <c r="D99" s="49"/>
      <c r="E99" s="49"/>
      <c r="F99" s="42">
        <f t="shared" si="49"/>
        <v>0</v>
      </c>
      <c r="G99" s="49"/>
      <c r="H99" s="49"/>
      <c r="I99" s="49"/>
      <c r="J99" s="49"/>
      <c r="K99" s="164"/>
      <c r="L99" s="49"/>
      <c r="M99" s="49"/>
      <c r="N99" s="164"/>
      <c r="O99" s="164"/>
      <c r="P99" s="42"/>
      <c r="Q99" s="83"/>
      <c r="R99" s="84"/>
    </row>
    <row r="100" spans="1:20" s="30" customFormat="1" ht="32.25" hidden="1" customHeight="1" x14ac:dyDescent="0.3">
      <c r="A100" s="159"/>
      <c r="B100" s="142" t="s">
        <v>66</v>
      </c>
      <c r="C100" s="25"/>
      <c r="D100" s="143"/>
      <c r="E100" s="143"/>
      <c r="F100" s="144">
        <f t="shared" si="49"/>
        <v>0</v>
      </c>
      <c r="G100" s="143">
        <v>0</v>
      </c>
      <c r="H100" s="143">
        <v>0</v>
      </c>
      <c r="I100" s="143"/>
      <c r="J100" s="143">
        <f t="shared" si="71"/>
        <v>0</v>
      </c>
      <c r="K100" s="173"/>
      <c r="L100" s="143"/>
      <c r="M100" s="143">
        <f t="shared" si="73"/>
        <v>0</v>
      </c>
      <c r="N100" s="173"/>
      <c r="O100" s="173"/>
      <c r="P100" s="144">
        <v>-35957.667000000001</v>
      </c>
      <c r="Q100" s="145">
        <f>F100-P100</f>
        <v>35957.667000000001</v>
      </c>
      <c r="R100" s="146">
        <f>F100/P100*100</f>
        <v>0</v>
      </c>
    </row>
    <row r="101" spans="1:20" s="30" customFormat="1" ht="22.5" hidden="1" x14ac:dyDescent="0.3">
      <c r="A101" s="11"/>
      <c r="B101" s="15"/>
      <c r="C101" s="25"/>
      <c r="D101" s="49"/>
      <c r="E101" s="49"/>
      <c r="F101" s="42">
        <f t="shared" si="49"/>
        <v>0</v>
      </c>
      <c r="G101" s="49"/>
      <c r="H101" s="49"/>
      <c r="I101" s="49"/>
      <c r="J101" s="49"/>
      <c r="K101" s="164"/>
      <c r="L101" s="49"/>
      <c r="M101" s="49"/>
      <c r="N101" s="164"/>
      <c r="O101" s="164"/>
      <c r="P101" s="42"/>
      <c r="Q101" s="83"/>
      <c r="R101" s="84"/>
    </row>
    <row r="102" spans="1:20" s="30" customFormat="1" ht="22.5" x14ac:dyDescent="0.3">
      <c r="A102" s="11"/>
      <c r="B102" s="15"/>
      <c r="C102" s="25"/>
      <c r="D102" s="49"/>
      <c r="E102" s="49"/>
      <c r="F102" s="42"/>
      <c r="G102" s="49"/>
      <c r="H102" s="49"/>
      <c r="I102" s="49"/>
      <c r="J102" s="49"/>
      <c r="K102" s="164"/>
      <c r="L102" s="49"/>
      <c r="M102" s="49"/>
      <c r="N102" s="164"/>
      <c r="O102" s="164"/>
      <c r="P102" s="42"/>
      <c r="Q102" s="83"/>
      <c r="R102" s="84"/>
    </row>
    <row r="103" spans="1:20" s="43" customFormat="1" ht="32.25" customHeight="1" x14ac:dyDescent="0.3">
      <c r="A103" s="40"/>
      <c r="B103" s="44" t="s">
        <v>27</v>
      </c>
      <c r="C103" s="46"/>
      <c r="D103" s="42">
        <f>D104+D105+D106+D109</f>
        <v>921893.46699999995</v>
      </c>
      <c r="E103" s="42">
        <f>E104+E105+E106+E109</f>
        <v>957085.28599999996</v>
      </c>
      <c r="F103" s="42">
        <f t="shared" si="49"/>
        <v>166334.31</v>
      </c>
      <c r="G103" s="42">
        <f>G104+G105+G106+G109</f>
        <v>89879.023000000001</v>
      </c>
      <c r="H103" s="42">
        <f>H104+H105+H106+H109</f>
        <v>76455.286999999997</v>
      </c>
      <c r="I103" s="42">
        <f>I104+I105+I106+I109</f>
        <v>183834.51400000002</v>
      </c>
      <c r="J103" s="42">
        <f t="shared" si="71"/>
        <v>-17500.204000000027</v>
      </c>
      <c r="K103" s="169">
        <f t="shared" si="72"/>
        <v>90.480457875282312</v>
      </c>
      <c r="L103" s="42">
        <f>L104+L105+L106+L109</f>
        <v>183834.51400000002</v>
      </c>
      <c r="M103" s="42">
        <f t="shared" si="73"/>
        <v>-17500.204000000027</v>
      </c>
      <c r="N103" s="169">
        <f t="shared" si="74"/>
        <v>90.480457875282312</v>
      </c>
      <c r="O103" s="169">
        <f t="shared" si="75"/>
        <v>17.379256836678607</v>
      </c>
      <c r="P103" s="42">
        <f>P104+P105+P106+P109</f>
        <v>119571.587</v>
      </c>
      <c r="Q103" s="79">
        <f t="shared" ref="Q103:Q111" si="81">F103-P103</f>
        <v>46762.722999999998</v>
      </c>
      <c r="R103" s="80">
        <f>F103/P103*100</f>
        <v>139.10855762079998</v>
      </c>
    </row>
    <row r="104" spans="1:20" s="50" customFormat="1" ht="22.5" hidden="1" x14ac:dyDescent="0.3">
      <c r="A104" s="147"/>
      <c r="B104" s="142" t="s">
        <v>135</v>
      </c>
      <c r="C104" s="48"/>
      <c r="D104" s="49">
        <f>D65</f>
        <v>0</v>
      </c>
      <c r="E104" s="49">
        <f>E65</f>
        <v>0</v>
      </c>
      <c r="F104" s="42">
        <f t="shared" si="49"/>
        <v>0</v>
      </c>
      <c r="G104" s="49">
        <f t="shared" ref="G104:I105" si="82">G65</f>
        <v>0</v>
      </c>
      <c r="H104" s="49">
        <f t="shared" si="82"/>
        <v>0</v>
      </c>
      <c r="I104" s="49">
        <f t="shared" si="82"/>
        <v>0</v>
      </c>
      <c r="J104" s="49">
        <f t="shared" si="71"/>
        <v>0</v>
      </c>
      <c r="K104" s="164"/>
      <c r="L104" s="49">
        <f>L65</f>
        <v>0</v>
      </c>
      <c r="M104" s="49">
        <f t="shared" si="73"/>
        <v>0</v>
      </c>
      <c r="N104" s="164"/>
      <c r="O104" s="164"/>
      <c r="P104" s="42">
        <f>P65</f>
        <v>0</v>
      </c>
      <c r="Q104" s="83">
        <f t="shared" si="81"/>
        <v>0</v>
      </c>
      <c r="R104" s="84"/>
    </row>
    <row r="105" spans="1:20" s="50" customFormat="1" ht="22.5" hidden="1" x14ac:dyDescent="0.3">
      <c r="A105" s="147"/>
      <c r="B105" s="142" t="s">
        <v>106</v>
      </c>
      <c r="C105" s="48"/>
      <c r="D105" s="49">
        <f>D66</f>
        <v>0</v>
      </c>
      <c r="E105" s="49">
        <f>E66</f>
        <v>561.92399999999998</v>
      </c>
      <c r="F105" s="42">
        <f t="shared" si="49"/>
        <v>561.92399999999998</v>
      </c>
      <c r="G105" s="49">
        <f t="shared" si="82"/>
        <v>0</v>
      </c>
      <c r="H105" s="49">
        <f t="shared" si="82"/>
        <v>561.92399999999998</v>
      </c>
      <c r="I105" s="49">
        <f t="shared" si="82"/>
        <v>561.92399999999998</v>
      </c>
      <c r="J105" s="49">
        <f t="shared" si="71"/>
        <v>0</v>
      </c>
      <c r="K105" s="164"/>
      <c r="L105" s="49">
        <f>L66</f>
        <v>561.92399999999998</v>
      </c>
      <c r="M105" s="49">
        <f t="shared" si="73"/>
        <v>0</v>
      </c>
      <c r="N105" s="164"/>
      <c r="O105" s="164"/>
      <c r="P105" s="42">
        <f>P66</f>
        <v>0</v>
      </c>
      <c r="Q105" s="83">
        <f t="shared" si="81"/>
        <v>561.92399999999998</v>
      </c>
      <c r="R105" s="84"/>
    </row>
    <row r="106" spans="1:20" s="50" customFormat="1" ht="37.5" customHeight="1" x14ac:dyDescent="0.3">
      <c r="A106" s="147"/>
      <c r="B106" s="51" t="s">
        <v>70</v>
      </c>
      <c r="C106" s="48"/>
      <c r="D106" s="49">
        <f>D107+D108</f>
        <v>921893.46699999995</v>
      </c>
      <c r="E106" s="49">
        <f t="shared" ref="E106" si="83">E107+E108</f>
        <v>932153.80099999998</v>
      </c>
      <c r="F106" s="42">
        <f t="shared" si="49"/>
        <v>141402.82500000001</v>
      </c>
      <c r="G106" s="49">
        <f t="shared" ref="G106:I106" si="84">G107+G108</f>
        <v>65509.462</v>
      </c>
      <c r="H106" s="49">
        <f t="shared" ref="H106" si="85">H107+H108</f>
        <v>75893.362999999998</v>
      </c>
      <c r="I106" s="49">
        <f t="shared" si="84"/>
        <v>158903.02900000001</v>
      </c>
      <c r="J106" s="49">
        <f t="shared" si="71"/>
        <v>-17500.203999999998</v>
      </c>
      <c r="K106" s="164">
        <f t="shared" si="72"/>
        <v>88.986865694045392</v>
      </c>
      <c r="L106" s="49">
        <f t="shared" ref="L106" si="86">L107+L108</f>
        <v>158903.02900000001</v>
      </c>
      <c r="M106" s="49">
        <f t="shared" si="73"/>
        <v>-17500.203999999998</v>
      </c>
      <c r="N106" s="164">
        <f t="shared" si="74"/>
        <v>88.986865694045392</v>
      </c>
      <c r="O106" s="164">
        <f t="shared" si="75"/>
        <v>15.169473626380677</v>
      </c>
      <c r="P106" s="42">
        <f t="shared" ref="P106" si="87">P107+P108</f>
        <v>119571.587</v>
      </c>
      <c r="Q106" s="83">
        <f t="shared" si="81"/>
        <v>21831.238000000012</v>
      </c>
      <c r="R106" s="84">
        <f>F106/P106*100</f>
        <v>118.25788094624856</v>
      </c>
    </row>
    <row r="107" spans="1:20" s="150" customFormat="1" ht="34.5" customHeight="1" x14ac:dyDescent="0.35">
      <c r="A107" s="148"/>
      <c r="B107" s="149" t="s">
        <v>97</v>
      </c>
      <c r="C107" s="149"/>
      <c r="D107" s="114">
        <f>D68+D91</f>
        <v>896476.1</v>
      </c>
      <c r="E107" s="114">
        <f>E68+E91</f>
        <v>896476.1</v>
      </c>
      <c r="F107" s="117">
        <f t="shared" si="49"/>
        <v>127610.70000000001</v>
      </c>
      <c r="G107" s="114">
        <f>G68+G91</f>
        <v>63808.4</v>
      </c>
      <c r="H107" s="114">
        <f>H68+H91</f>
        <v>63802.3</v>
      </c>
      <c r="I107" s="114">
        <f>I68+I91</f>
        <v>145000.70000000001</v>
      </c>
      <c r="J107" s="114">
        <f t="shared" si="71"/>
        <v>-17390</v>
      </c>
      <c r="K107" s="171">
        <f t="shared" si="72"/>
        <v>88.006954449185415</v>
      </c>
      <c r="L107" s="114">
        <f>L68+L91</f>
        <v>145000.70000000001</v>
      </c>
      <c r="M107" s="114">
        <f t="shared" si="73"/>
        <v>-17390</v>
      </c>
      <c r="N107" s="171">
        <f t="shared" si="74"/>
        <v>88.006954449185415</v>
      </c>
      <c r="O107" s="171">
        <f t="shared" si="75"/>
        <v>14.234701850947282</v>
      </c>
      <c r="P107" s="117">
        <f>P68+P91</f>
        <v>116225.8</v>
      </c>
      <c r="Q107" s="111">
        <f t="shared" si="81"/>
        <v>11384.900000000009</v>
      </c>
      <c r="R107" s="112">
        <f>F107/P107*100</f>
        <v>109.79550151515414</v>
      </c>
    </row>
    <row r="108" spans="1:20" s="150" customFormat="1" ht="34.5" customHeight="1" x14ac:dyDescent="0.35">
      <c r="A108" s="148"/>
      <c r="B108" s="149" t="s">
        <v>96</v>
      </c>
      <c r="C108" s="149"/>
      <c r="D108" s="114">
        <f>D92+D69</f>
        <v>25417.366999999998</v>
      </c>
      <c r="E108" s="114">
        <f>E92+E69</f>
        <v>35677.701000000001</v>
      </c>
      <c r="F108" s="117">
        <f t="shared" si="49"/>
        <v>13792.125</v>
      </c>
      <c r="G108" s="114">
        <f>G92+G69</f>
        <v>1701.0619999999999</v>
      </c>
      <c r="H108" s="114">
        <f>H92+H69</f>
        <v>12091.063</v>
      </c>
      <c r="I108" s="114">
        <f>I92+I69</f>
        <v>13902.329000000002</v>
      </c>
      <c r="J108" s="114">
        <f t="shared" si="71"/>
        <v>-110.20400000000154</v>
      </c>
      <c r="K108" s="171">
        <f t="shared" si="72"/>
        <v>99.207298287934336</v>
      </c>
      <c r="L108" s="114">
        <f>L92+L69</f>
        <v>13902.329000000002</v>
      </c>
      <c r="M108" s="114">
        <f t="shared" si="73"/>
        <v>-110.20400000000154</v>
      </c>
      <c r="N108" s="171">
        <f t="shared" si="74"/>
        <v>99.207298287934336</v>
      </c>
      <c r="O108" s="171">
        <f t="shared" si="75"/>
        <v>38.657549711513077</v>
      </c>
      <c r="P108" s="117">
        <f>P92+P69</f>
        <v>3345.7870000000003</v>
      </c>
      <c r="Q108" s="111">
        <f t="shared" si="81"/>
        <v>10446.338</v>
      </c>
      <c r="R108" s="112">
        <f>F108/P108*100</f>
        <v>412.22364125391124</v>
      </c>
    </row>
    <row r="109" spans="1:20" s="50" customFormat="1" ht="71.25" customHeight="1" x14ac:dyDescent="0.3">
      <c r="A109" s="147"/>
      <c r="B109" s="51" t="s">
        <v>159</v>
      </c>
      <c r="C109" s="48"/>
      <c r="D109" s="49">
        <f>D93</f>
        <v>0</v>
      </c>
      <c r="E109" s="49">
        <f>E93</f>
        <v>24369.561000000002</v>
      </c>
      <c r="F109" s="42">
        <f t="shared" si="49"/>
        <v>24369.561000000002</v>
      </c>
      <c r="G109" s="49">
        <f>G93</f>
        <v>24369.561000000002</v>
      </c>
      <c r="H109" s="49">
        <f>H93</f>
        <v>0</v>
      </c>
      <c r="I109" s="49">
        <f>I93</f>
        <v>24369.561000000002</v>
      </c>
      <c r="J109" s="49">
        <f t="shared" si="71"/>
        <v>0</v>
      </c>
      <c r="K109" s="164">
        <f t="shared" si="72"/>
        <v>100</v>
      </c>
      <c r="L109" s="49">
        <f>L93</f>
        <v>24369.561000000002</v>
      </c>
      <c r="M109" s="49">
        <f t="shared" si="73"/>
        <v>0</v>
      </c>
      <c r="N109" s="164">
        <f t="shared" si="74"/>
        <v>100</v>
      </c>
      <c r="O109" s="164">
        <f t="shared" si="75"/>
        <v>100</v>
      </c>
      <c r="P109" s="42">
        <f>P93</f>
        <v>0</v>
      </c>
      <c r="Q109" s="83">
        <f t="shared" si="81"/>
        <v>24369.561000000002</v>
      </c>
      <c r="R109" s="84"/>
    </row>
    <row r="110" spans="1:20" s="139" customFormat="1" ht="55.5" customHeight="1" x14ac:dyDescent="0.3">
      <c r="A110" s="141"/>
      <c r="B110" s="133" t="s">
        <v>121</v>
      </c>
      <c r="C110" s="140"/>
      <c r="D110" s="135">
        <f>D97+D103</f>
        <v>6355016.3520000009</v>
      </c>
      <c r="E110" s="135">
        <f>E97+E103</f>
        <v>6390208.171000001</v>
      </c>
      <c r="F110" s="135">
        <f t="shared" si="49"/>
        <v>1109037.9390000002</v>
      </c>
      <c r="G110" s="135">
        <f>G97+G103</f>
        <v>557088.33000000019</v>
      </c>
      <c r="H110" s="135">
        <f>H97+H103</f>
        <v>551949.60899999994</v>
      </c>
      <c r="I110" s="135">
        <f>I97+I103</f>
        <v>1068051.2530000003</v>
      </c>
      <c r="J110" s="135">
        <f t="shared" si="71"/>
        <v>40986.685999999987</v>
      </c>
      <c r="K110" s="172">
        <f t="shared" si="72"/>
        <v>103.83752052018799</v>
      </c>
      <c r="L110" s="135">
        <f>L97+L103</f>
        <v>1089354.9948333334</v>
      </c>
      <c r="M110" s="135">
        <f t="shared" si="73"/>
        <v>19682.944166666828</v>
      </c>
      <c r="N110" s="172">
        <f t="shared" si="74"/>
        <v>101.80684389019379</v>
      </c>
      <c r="O110" s="172">
        <f t="shared" si="75"/>
        <v>17.355270897637244</v>
      </c>
      <c r="P110" s="135">
        <f>P97+P103</f>
        <v>998133.06599999964</v>
      </c>
      <c r="Q110" s="136">
        <f t="shared" si="81"/>
        <v>110904.8730000006</v>
      </c>
      <c r="R110" s="137">
        <f>F110/P110*100</f>
        <v>111.11123123537526</v>
      </c>
      <c r="S110" s="135">
        <v>998133.06599999988</v>
      </c>
      <c r="T110" s="135">
        <f>S110-P110</f>
        <v>0</v>
      </c>
    </row>
    <row r="111" spans="1:20" s="139" customFormat="1" ht="86.25" customHeight="1" x14ac:dyDescent="0.3">
      <c r="A111" s="141"/>
      <c r="B111" s="133" t="s">
        <v>165</v>
      </c>
      <c r="C111" s="140"/>
      <c r="D111" s="135">
        <f>D110</f>
        <v>6355016.3520000009</v>
      </c>
      <c r="E111" s="135">
        <f>E110</f>
        <v>6390208.171000001</v>
      </c>
      <c r="F111" s="135">
        <f t="shared" si="49"/>
        <v>1109037.9390000002</v>
      </c>
      <c r="G111" s="135">
        <f>G110</f>
        <v>557088.33000000019</v>
      </c>
      <c r="H111" s="135">
        <f>H110</f>
        <v>551949.60899999994</v>
      </c>
      <c r="I111" s="135">
        <f>I110</f>
        <v>1068051.2530000003</v>
      </c>
      <c r="J111" s="135">
        <f t="shared" ref="J111" si="88">F111-I111</f>
        <v>40986.685999999987</v>
      </c>
      <c r="K111" s="172">
        <f t="shared" ref="K111" si="89">F111/I111*100</f>
        <v>103.83752052018799</v>
      </c>
      <c r="L111" s="135">
        <f>L110</f>
        <v>1089354.9948333334</v>
      </c>
      <c r="M111" s="135">
        <f t="shared" ref="M111" si="90">F111-L111</f>
        <v>19682.944166666828</v>
      </c>
      <c r="N111" s="172">
        <f t="shared" ref="N111" si="91">F111/L111*100</f>
        <v>101.80684389019379</v>
      </c>
      <c r="O111" s="172">
        <f t="shared" ref="O111" si="92">F111/E111*100</f>
        <v>17.355270897637244</v>
      </c>
      <c r="P111" s="135">
        <f>P95+P72</f>
        <v>838940.3469999996</v>
      </c>
      <c r="Q111" s="136">
        <f t="shared" si="81"/>
        <v>270097.59200000064</v>
      </c>
      <c r="R111" s="137">
        <f>F111/P111*100</f>
        <v>132.19508907467062</v>
      </c>
      <c r="S111" s="135"/>
      <c r="T111" s="135"/>
    </row>
    <row r="112" spans="1:20" s="14" customFormat="1" ht="75" customHeight="1" x14ac:dyDescent="0.4">
      <c r="A112" s="34"/>
      <c r="B112" s="184" t="s">
        <v>152</v>
      </c>
      <c r="C112" s="184"/>
      <c r="D112" s="184"/>
      <c r="E112" s="21"/>
      <c r="F112" s="21" t="s">
        <v>87</v>
      </c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85"/>
      <c r="R112" s="86"/>
    </row>
    <row r="113" spans="1:18" s="7" customFormat="1" ht="18" customHeight="1" x14ac:dyDescent="0.45">
      <c r="A113" s="6"/>
      <c r="B113" s="29" t="s">
        <v>52</v>
      </c>
      <c r="C113" s="18"/>
      <c r="D113" s="18"/>
      <c r="E113" s="18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87"/>
      <c r="R113" s="88"/>
    </row>
    <row r="114" spans="1:18" s="7" customFormat="1" ht="30.75" hidden="1" x14ac:dyDescent="0.45">
      <c r="A114" s="6"/>
      <c r="B114" s="18"/>
      <c r="C114" s="18"/>
      <c r="D114" s="18"/>
      <c r="E114" s="124"/>
      <c r="F114" s="52"/>
      <c r="G114" s="20"/>
      <c r="H114" s="20"/>
      <c r="I114" s="20"/>
      <c r="J114" s="20"/>
      <c r="K114" s="20"/>
      <c r="L114" s="20"/>
      <c r="M114" s="20"/>
      <c r="N114" s="20"/>
      <c r="O114" s="20"/>
      <c r="P114" s="52"/>
      <c r="Q114" s="87"/>
      <c r="R114" s="88"/>
    </row>
    <row r="115" spans="1:18" s="4" customFormat="1" ht="30.75" hidden="1" customHeight="1" x14ac:dyDescent="0.45">
      <c r="A115" s="27"/>
      <c r="B115" s="18"/>
      <c r="C115" s="18"/>
      <c r="D115" s="102">
        <v>6355016.352</v>
      </c>
      <c r="E115" s="102">
        <v>6390208.1710000001</v>
      </c>
      <c r="F115" s="58">
        <v>1109037.939</v>
      </c>
      <c r="G115" s="103"/>
      <c r="H115" s="103"/>
      <c r="I115" s="58">
        <v>1068051.253</v>
      </c>
      <c r="J115" s="103"/>
      <c r="K115" s="103"/>
      <c r="L115" s="103"/>
      <c r="M115" s="103"/>
      <c r="N115" s="103"/>
      <c r="O115" s="103"/>
      <c r="P115" s="58"/>
      <c r="Q115" s="5"/>
    </row>
    <row r="116" spans="1:18" ht="12" hidden="1" customHeight="1" x14ac:dyDescent="0.45">
      <c r="B116" s="29"/>
      <c r="C116" s="20"/>
      <c r="D116" s="20"/>
      <c r="E116" s="20"/>
      <c r="F116" s="52"/>
      <c r="G116" s="20"/>
      <c r="H116" s="20"/>
      <c r="I116" s="52"/>
      <c r="J116" s="20"/>
      <c r="K116" s="20"/>
      <c r="L116" s="20"/>
      <c r="M116" s="20"/>
      <c r="N116" s="20"/>
      <c r="O116" s="20"/>
      <c r="P116" s="52"/>
    </row>
    <row r="117" spans="1:18" s="2" customFormat="1" ht="30.75" hidden="1" customHeight="1" x14ac:dyDescent="0.45">
      <c r="A117" s="28"/>
      <c r="B117" s="18"/>
      <c r="C117" s="18"/>
      <c r="D117" s="18"/>
      <c r="E117" s="18"/>
      <c r="F117" s="52"/>
      <c r="G117" s="20"/>
      <c r="H117" s="20"/>
      <c r="I117" s="52"/>
      <c r="J117" s="20"/>
      <c r="K117" s="20"/>
      <c r="L117" s="20"/>
      <c r="M117" s="20"/>
      <c r="N117" s="20"/>
      <c r="O117" s="20"/>
      <c r="P117" s="52"/>
      <c r="Q117" s="160"/>
    </row>
    <row r="118" spans="1:18" s="2" customFormat="1" ht="30.75" hidden="1" customHeight="1" x14ac:dyDescent="0.45">
      <c r="A118" s="28"/>
      <c r="B118" s="18"/>
      <c r="C118" s="18"/>
      <c r="D118" s="18"/>
      <c r="E118" s="18"/>
      <c r="F118" s="52"/>
      <c r="G118" s="20"/>
      <c r="H118" s="20"/>
      <c r="I118" s="52"/>
      <c r="J118" s="20"/>
      <c r="K118" s="20"/>
      <c r="L118" s="20"/>
      <c r="M118" s="20"/>
      <c r="N118" s="20"/>
      <c r="O118" s="20"/>
      <c r="P118" s="52"/>
      <c r="Q118" s="160"/>
    </row>
    <row r="119" spans="1:18" s="2" customFormat="1" ht="16.5" hidden="1" customHeight="1" x14ac:dyDescent="0.45">
      <c r="A119" s="28"/>
      <c r="B119" s="29"/>
      <c r="C119" s="20"/>
      <c r="D119" s="20"/>
      <c r="E119" s="20"/>
      <c r="F119" s="52"/>
      <c r="G119" s="20"/>
      <c r="H119" s="20"/>
      <c r="I119" s="52"/>
      <c r="J119" s="20"/>
      <c r="K119" s="20"/>
      <c r="L119" s="20"/>
      <c r="M119" s="20"/>
      <c r="N119" s="20"/>
      <c r="O119" s="20"/>
      <c r="P119" s="52"/>
      <c r="Q119" s="160"/>
    </row>
    <row r="120" spans="1:18" ht="18.75" hidden="1" x14ac:dyDescent="0.3">
      <c r="B120" s="27"/>
      <c r="D120" s="102">
        <f>D115-D110</f>
        <v>0</v>
      </c>
      <c r="E120" s="102">
        <f>E115-E110</f>
        <v>0</v>
      </c>
      <c r="F120" s="102">
        <f>F115-F110</f>
        <v>0</v>
      </c>
      <c r="G120" s="31"/>
      <c r="H120" s="31"/>
      <c r="I120" s="102">
        <f>I111-I115</f>
        <v>0</v>
      </c>
      <c r="J120" s="31"/>
      <c r="K120" s="31"/>
      <c r="L120" s="31"/>
      <c r="M120" s="31"/>
      <c r="N120" s="31"/>
      <c r="O120" s="31"/>
      <c r="P120" s="102"/>
    </row>
    <row r="121" spans="1:18" ht="18.75" hidden="1" x14ac:dyDescent="0.3">
      <c r="B121" s="27"/>
      <c r="D121" s="58"/>
      <c r="E121" s="58">
        <v>6341594.04</v>
      </c>
      <c r="F121" s="58">
        <v>6497781.0829999996</v>
      </c>
    </row>
    <row r="122" spans="1:18" ht="18.75" hidden="1" x14ac:dyDescent="0.3">
      <c r="B122" s="27"/>
      <c r="D122" s="102"/>
      <c r="E122" s="102">
        <f>E121-E110</f>
        <v>-48614.131000000983</v>
      </c>
      <c r="F122" s="102">
        <f>F121-F110</f>
        <v>5388743.1439999994</v>
      </c>
      <c r="G122" s="31"/>
      <c r="H122" s="31"/>
      <c r="I122" s="31"/>
      <c r="J122" s="31"/>
      <c r="K122" s="31"/>
      <c r="L122" s="31"/>
      <c r="M122" s="31"/>
      <c r="N122" s="31"/>
      <c r="O122" s="31"/>
      <c r="P122" s="102"/>
    </row>
    <row r="123" spans="1:18" ht="18.75" hidden="1" x14ac:dyDescent="0.3">
      <c r="B123" s="4"/>
      <c r="C123" s="3"/>
      <c r="D123" s="3"/>
      <c r="E123" s="3"/>
      <c r="F123" s="3"/>
      <c r="J123" s="185" t="s">
        <v>49</v>
      </c>
      <c r="K123" s="185"/>
      <c r="L123" s="178">
        <f>E52/12*2</f>
        <v>869958.39616666676</v>
      </c>
      <c r="P123" s="3"/>
    </row>
    <row r="124" spans="1:18" ht="22.5" hidden="1" x14ac:dyDescent="0.3">
      <c r="B124" s="4"/>
      <c r="C124" s="3"/>
      <c r="D124" s="3"/>
      <c r="E124" s="125"/>
      <c r="F124" s="125"/>
      <c r="J124" s="160"/>
      <c r="K124" s="160"/>
      <c r="L124" s="178">
        <f>L123-L52</f>
        <v>0</v>
      </c>
      <c r="P124" s="125"/>
    </row>
    <row r="125" spans="1:18" ht="18.75" hidden="1" x14ac:dyDescent="0.3">
      <c r="B125" s="4"/>
      <c r="C125" s="3"/>
      <c r="D125" s="3"/>
      <c r="E125" s="3"/>
      <c r="J125" s="185" t="s">
        <v>50</v>
      </c>
      <c r="K125" s="185"/>
      <c r="L125" s="179">
        <f>E85/12*2</f>
        <v>35562.084666666669</v>
      </c>
    </row>
    <row r="126" spans="1:18" ht="18.75" hidden="1" x14ac:dyDescent="0.3">
      <c r="B126" s="4"/>
      <c r="C126" s="3"/>
      <c r="D126" s="3"/>
      <c r="E126" s="3"/>
      <c r="J126" s="160"/>
      <c r="K126" s="160"/>
      <c r="L126" s="178">
        <f>L125-L85</f>
        <v>0</v>
      </c>
    </row>
    <row r="127" spans="1:18" ht="18.75" hidden="1" x14ac:dyDescent="0.3">
      <c r="B127" s="127"/>
      <c r="C127" s="3"/>
      <c r="D127" s="3"/>
      <c r="E127" s="3"/>
      <c r="J127" s="185" t="s">
        <v>51</v>
      </c>
      <c r="K127" s="185"/>
      <c r="L127" s="178">
        <f>L125+L89</f>
        <v>87581.979666666681</v>
      </c>
    </row>
    <row r="128" spans="1:18" ht="18.75" hidden="1" x14ac:dyDescent="0.3">
      <c r="B128" s="4"/>
      <c r="C128" s="3"/>
      <c r="D128" s="3"/>
      <c r="E128" s="3"/>
      <c r="J128" s="160"/>
      <c r="K128" s="160"/>
      <c r="L128" s="178">
        <f>L127-L95</f>
        <v>0</v>
      </c>
    </row>
    <row r="129" spans="2:43" s="19" customFormat="1" ht="18.75" hidden="1" x14ac:dyDescent="0.3">
      <c r="B129" s="4"/>
      <c r="C129" s="3"/>
      <c r="D129" s="3"/>
      <c r="E129" s="3"/>
      <c r="F129" s="31"/>
      <c r="G129" s="3"/>
      <c r="H129" s="3"/>
      <c r="I129" s="3"/>
      <c r="J129" s="3"/>
      <c r="K129" s="3"/>
      <c r="L129" s="3"/>
      <c r="M129" s="3"/>
      <c r="N129" s="3"/>
      <c r="O129" s="3"/>
      <c r="P129" s="31"/>
      <c r="Q129" s="1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</row>
    <row r="130" spans="2:43" s="19" customFormat="1" ht="18.75" hidden="1" x14ac:dyDescent="0.3">
      <c r="B130" s="4"/>
      <c r="C130" s="3"/>
      <c r="D130" s="3"/>
      <c r="E130" s="103"/>
      <c r="F130" s="128"/>
      <c r="G130" s="3"/>
      <c r="H130" s="3"/>
      <c r="I130" s="3"/>
      <c r="J130" s="3"/>
      <c r="K130" s="3"/>
      <c r="L130" s="3"/>
      <c r="M130" s="3"/>
      <c r="N130" s="3"/>
      <c r="O130" s="3"/>
      <c r="P130" s="128"/>
      <c r="Q130" s="1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</row>
    <row r="131" spans="2:43" s="19" customFormat="1" ht="18.75" hidden="1" x14ac:dyDescent="0.3">
      <c r="B131" s="4"/>
      <c r="C131" s="3"/>
      <c r="D131" s="129"/>
      <c r="E131" s="3"/>
      <c r="F131" s="31"/>
      <c r="G131" s="3"/>
      <c r="H131" s="3"/>
      <c r="I131" s="3"/>
      <c r="J131" s="3"/>
      <c r="K131" s="3"/>
      <c r="L131" s="3"/>
      <c r="M131" s="3"/>
      <c r="N131" s="3"/>
      <c r="O131" s="3"/>
      <c r="P131" s="31"/>
      <c r="Q131" s="1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</row>
    <row r="132" spans="2:43" s="19" customFormat="1" ht="18.75" hidden="1" x14ac:dyDescent="0.3">
      <c r="B132" s="4"/>
      <c r="C132" s="3"/>
      <c r="D132" s="3"/>
      <c r="E132" s="3"/>
      <c r="F132" s="31"/>
      <c r="G132" s="3"/>
      <c r="H132" s="3"/>
      <c r="I132" s="3"/>
      <c r="J132" s="3"/>
      <c r="K132" s="3"/>
      <c r="L132" s="3"/>
      <c r="M132" s="3"/>
      <c r="N132" s="3"/>
      <c r="O132" s="3"/>
      <c r="P132" s="31"/>
      <c r="Q132" s="1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</row>
    <row r="133" spans="2:43" s="19" customFormat="1" ht="22.5" hidden="1" x14ac:dyDescent="0.3">
      <c r="B133" s="4"/>
      <c r="C133" s="3"/>
      <c r="D133" s="126"/>
      <c r="E133" s="3"/>
      <c r="F133" s="31"/>
      <c r="G133" s="3"/>
      <c r="H133" s="3"/>
      <c r="I133" s="3"/>
      <c r="J133" s="3"/>
      <c r="K133" s="3"/>
      <c r="L133" s="3"/>
      <c r="M133" s="3"/>
      <c r="N133" s="3"/>
      <c r="O133" s="3"/>
      <c r="P133" s="31"/>
      <c r="Q133" s="1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</row>
    <row r="134" spans="2:43" s="19" customFormat="1" ht="18.75" hidden="1" x14ac:dyDescent="0.3">
      <c r="B134" s="4"/>
      <c r="C134" s="3"/>
      <c r="D134" s="3"/>
      <c r="E134" s="3"/>
      <c r="F134" s="128"/>
      <c r="G134" s="3"/>
      <c r="H134" s="3"/>
      <c r="I134" s="3"/>
      <c r="J134" s="3"/>
      <c r="K134" s="3"/>
      <c r="L134" s="3"/>
      <c r="M134" s="3"/>
      <c r="N134" s="3"/>
      <c r="O134" s="3"/>
      <c r="P134" s="128"/>
      <c r="Q134" s="1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</row>
    <row r="135" spans="2:43" s="19" customFormat="1" ht="18.75" hidden="1" x14ac:dyDescent="0.3">
      <c r="B135" s="4"/>
      <c r="C135" s="3"/>
      <c r="D135" s="3"/>
      <c r="E135" s="3"/>
      <c r="F135" s="31"/>
      <c r="G135" s="3"/>
      <c r="H135" s="3"/>
      <c r="I135" s="3"/>
      <c r="J135" s="3"/>
      <c r="K135" s="3"/>
      <c r="L135" s="3"/>
      <c r="M135" s="3"/>
      <c r="N135" s="3"/>
      <c r="O135" s="3"/>
      <c r="P135" s="31"/>
      <c r="Q135" s="1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</row>
    <row r="136" spans="2:43" s="19" customFormat="1" ht="18.75" hidden="1" x14ac:dyDescent="0.3">
      <c r="B136" s="4"/>
      <c r="C136" s="3"/>
      <c r="D136" s="3"/>
      <c r="E136" s="3"/>
      <c r="F136" s="31"/>
      <c r="G136" s="3"/>
      <c r="H136" s="3"/>
      <c r="I136" s="3"/>
      <c r="J136" s="3"/>
      <c r="K136" s="3"/>
      <c r="L136" s="3"/>
      <c r="M136" s="3"/>
      <c r="N136" s="3"/>
      <c r="O136" s="3"/>
      <c r="P136" s="31"/>
      <c r="Q136" s="1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</row>
    <row r="137" spans="2:43" s="19" customFormat="1" ht="18.75" x14ac:dyDescent="0.3">
      <c r="B137" s="27"/>
      <c r="F137" s="31"/>
      <c r="G137" s="3"/>
      <c r="H137" s="3"/>
      <c r="I137" s="3"/>
      <c r="J137" s="3"/>
      <c r="K137" s="3"/>
      <c r="L137" s="3"/>
      <c r="M137" s="3"/>
      <c r="N137" s="3"/>
      <c r="O137" s="3"/>
      <c r="P137" s="31"/>
      <c r="Q137" s="1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</row>
    <row r="138" spans="2:43" s="19" customFormat="1" ht="18.75" x14ac:dyDescent="0.3">
      <c r="B138" s="27"/>
      <c r="F138" s="31"/>
      <c r="G138" s="3"/>
      <c r="H138" s="3"/>
      <c r="I138" s="3"/>
      <c r="J138" s="3"/>
      <c r="K138" s="3"/>
      <c r="L138" s="3"/>
      <c r="M138" s="3"/>
      <c r="N138" s="3"/>
      <c r="O138" s="3"/>
      <c r="P138" s="31"/>
      <c r="Q138" s="1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</row>
  </sheetData>
  <mergeCells count="33">
    <mergeCell ref="A1:R1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H3:H4"/>
    <mergeCell ref="Q3:Q4"/>
    <mergeCell ref="R3:R4"/>
    <mergeCell ref="A6:R6"/>
    <mergeCell ref="A7:A9"/>
    <mergeCell ref="D8:O8"/>
    <mergeCell ref="B9:C9"/>
    <mergeCell ref="K3:K4"/>
    <mergeCell ref="L3:L4"/>
    <mergeCell ref="M3:M4"/>
    <mergeCell ref="N3:N4"/>
    <mergeCell ref="O3:O4"/>
    <mergeCell ref="P3:P4"/>
    <mergeCell ref="B112:D112"/>
    <mergeCell ref="J123:K123"/>
    <mergeCell ref="J125:K125"/>
    <mergeCell ref="J127:K127"/>
    <mergeCell ref="C17:C19"/>
    <mergeCell ref="C25:C27"/>
    <mergeCell ref="A52:C52"/>
    <mergeCell ref="A53:C53"/>
    <mergeCell ref="A73:R73"/>
    <mergeCell ref="A96:R96"/>
  </mergeCells>
  <printOptions horizontalCentered="1"/>
  <pageMargins left="0.39370078740157483" right="0" top="0" bottom="0" header="0.23622047244094491" footer="0.11811023622047245"/>
  <pageSetup paperSize="8" scale="61" fitToHeight="6" orientation="landscape" horizontalDpi="300" verticalDpi="300" r:id="rId1"/>
  <headerFooter alignWithMargins="0"/>
  <rowBreaks count="1" manualBreakCount="1">
    <brk id="95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2024</vt:lpstr>
      <vt:lpstr>'2024'!Заголовки_для_друку</vt:lpstr>
      <vt:lpstr>'2024'!Область_друку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2024-03-01T09:59:56Z</cp:lastPrinted>
  <dcterms:created xsi:type="dcterms:W3CDTF">1996-10-08T23:32:33Z</dcterms:created>
  <dcterms:modified xsi:type="dcterms:W3CDTF">2024-04-03T05:58:45Z</dcterms:modified>
</cp:coreProperties>
</file>